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C89B4B79-6DEA-4F88-B9F1-3F96C98C7FCA}" xr6:coauthVersionLast="47" xr6:coauthVersionMax="47" xr10:uidLastSave="{00000000-0000-0000-0000-000000000000}"/>
  <bookViews>
    <workbookView xWindow="-120" yWindow="-120" windowWidth="20730" windowHeight="11160" tabRatio="640" xr2:uid="{00000000-000D-0000-FFFF-FFFF00000000}"/>
  </bookViews>
  <sheets>
    <sheet name="ORÇAMENTO EM BRANCO" sheetId="7" r:id="rId1"/>
    <sheet name="BDI EM BRANCO" sheetId="4" r:id="rId2"/>
    <sheet name="CRONOGRAMA EM BRANCO" sheetId="6" r:id="rId3"/>
  </sheets>
  <definedNames>
    <definedName name="_xlnm.Print_Area" localSheetId="1">'BDI EM BRANCO'!$C$2:$L$48</definedName>
    <definedName name="_xlnm.Print_Area" localSheetId="2">'CRONOGRAMA EM BRANCO'!$B$5:$T$34</definedName>
    <definedName name="_xlnm.Print_Area" localSheetId="0">'ORÇAMENTO EM BRANCO'!$A$1:$J$163</definedName>
    <definedName name="Import_RespOrçamento">#REF!</definedName>
    <definedName name="Print_Area_0" localSheetId="1">'BDI EM BRANCO'!$C$1:$L$125</definedName>
    <definedName name="Print_Area_0" localSheetId="2">'CRONOGRAMA EM BRANCO'!$G$1:$P$36</definedName>
    <definedName name="Print_Area_0" localSheetId="0">'ORÇAMENTO EM BRANCO'!$A$1:$J$163</definedName>
  </definedNames>
  <calcPr calcId="181029"/>
</workbook>
</file>

<file path=xl/calcChain.xml><?xml version="1.0" encoding="utf-8"?>
<calcChain xmlns="http://schemas.openxmlformats.org/spreadsheetml/2006/main">
  <c r="J137" i="7" l="1"/>
  <c r="J115" i="7"/>
  <c r="J3" i="7"/>
  <c r="I3" i="7"/>
  <c r="H3" i="7"/>
  <c r="J127" i="7" l="1"/>
  <c r="J125" i="7" s="1"/>
  <c r="J152" i="7" s="1"/>
  <c r="J83" i="7"/>
  <c r="J105" i="7"/>
  <c r="J103" i="7" s="1"/>
  <c r="J151" i="7" s="1"/>
  <c r="J93" i="7"/>
  <c r="J7" i="7"/>
  <c r="J46" i="7"/>
  <c r="J19" i="7"/>
  <c r="J43" i="7"/>
  <c r="J57" i="7"/>
  <c r="J81" i="7" l="1"/>
  <c r="J150" i="7" s="1"/>
  <c r="J27" i="7"/>
  <c r="J49" i="7"/>
  <c r="J68" i="7"/>
  <c r="J38" i="7"/>
  <c r="J33" i="7"/>
  <c r="J6" i="7" l="1"/>
  <c r="J149" i="7" s="1"/>
  <c r="J153" i="7" s="1"/>
  <c r="C121" i="4"/>
  <c r="C116" i="4"/>
  <c r="C114" i="4"/>
  <c r="G111" i="4"/>
  <c r="S105" i="4"/>
  <c r="R105" i="4"/>
  <c r="Q105" i="4"/>
  <c r="C81" i="4"/>
  <c r="C76" i="4"/>
  <c r="C74" i="4"/>
  <c r="G71" i="4"/>
  <c r="S65" i="4"/>
  <c r="R65" i="4"/>
  <c r="Q65" i="4"/>
  <c r="G30" i="4"/>
  <c r="S24" i="4"/>
  <c r="R24" i="4"/>
  <c r="Q24" i="4"/>
  <c r="N65" i="4" l="1"/>
  <c r="C68" i="4" s="1"/>
  <c r="N105" i="4"/>
  <c r="C108" i="4" s="1"/>
  <c r="N24" i="4"/>
  <c r="C27" i="4" s="1"/>
  <c r="D68" i="4" l="1"/>
  <c r="D108" i="4"/>
  <c r="D27" i="4"/>
  <c r="Q101" i="4"/>
  <c r="S99" i="4"/>
  <c r="R98" i="4"/>
  <c r="Q97" i="4"/>
  <c r="R61" i="4"/>
  <c r="Q60" i="4"/>
  <c r="S58" i="4"/>
  <c r="R57" i="4"/>
  <c r="S19" i="4"/>
  <c r="R18" i="4"/>
  <c r="Q17" i="4"/>
  <c r="S100" i="4"/>
  <c r="R99" i="4"/>
  <c r="Q98" i="4"/>
  <c r="Q61" i="4"/>
  <c r="S59" i="4"/>
  <c r="R58" i="4"/>
  <c r="Q57" i="4"/>
  <c r="S20" i="4"/>
  <c r="R19" i="4"/>
  <c r="Q18" i="4"/>
  <c r="S16" i="4"/>
  <c r="S101" i="4"/>
  <c r="R100" i="4"/>
  <c r="Q99" i="4"/>
  <c r="S97" i="4"/>
  <c r="S60" i="4"/>
  <c r="R59" i="4"/>
  <c r="Q58" i="4"/>
  <c r="R20" i="4"/>
  <c r="Q19" i="4"/>
  <c r="S17" i="4"/>
  <c r="R16" i="4"/>
  <c r="R101" i="4"/>
  <c r="Q100" i="4"/>
  <c r="S98" i="4"/>
  <c r="R97" i="4"/>
  <c r="S61" i="4"/>
  <c r="R60" i="4"/>
  <c r="Q59" i="4"/>
  <c r="S57" i="4"/>
  <c r="Q20" i="4"/>
  <c r="S18" i="4"/>
  <c r="R17" i="4"/>
  <c r="Q16" i="4"/>
</calcChain>
</file>

<file path=xl/sharedStrings.xml><?xml version="1.0" encoding="utf-8"?>
<sst xmlns="http://schemas.openxmlformats.org/spreadsheetml/2006/main" count="919" uniqueCount="401">
  <si>
    <t>Identificação do Projeto: Nenhuma Casa Sem Banheiro</t>
  </si>
  <si>
    <t>ORSE - JULHO/2022</t>
  </si>
  <si>
    <t>Endereço: Núcleo Urbano Informal</t>
  </si>
  <si>
    <t>BDI 1</t>
  </si>
  <si>
    <t>BDI 2</t>
  </si>
  <si>
    <t>BDI 3</t>
  </si>
  <si>
    <t>Tipo de intervenção: Construção de Banheiro com área 3,60m²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</si>
  <si>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</si>
  <si>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</si>
  <si>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</si>
  <si>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</si>
  <si>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</si>
  <si>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</si>
  <si>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</si>
  <si>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</si>
  <si>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</si>
  <si>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</si>
  <si>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MÓDULO SANITÁRIO</t>
  </si>
  <si>
    <t>1.</t>
  </si>
  <si>
    <t>SERVIÇOS INICIAIS E FUNDAÇÃO</t>
  </si>
  <si>
    <t>1.1.</t>
  </si>
  <si>
    <t>SINAPI</t>
  </si>
  <si>
    <t>M</t>
  </si>
  <si>
    <t>M³</t>
  </si>
  <si>
    <t>M²</t>
  </si>
  <si>
    <t>KG</t>
  </si>
  <si>
    <t>1.6.</t>
  </si>
  <si>
    <t>M2</t>
  </si>
  <si>
    <t>1.7.</t>
  </si>
  <si>
    <t>H</t>
  </si>
  <si>
    <t>2.</t>
  </si>
  <si>
    <t>ALVENARIAS</t>
  </si>
  <si>
    <t>2.1.</t>
  </si>
  <si>
    <t>103330</t>
  </si>
  <si>
    <t>ALVENARIA DE VEDAÇÃO DE BLOCOS CERÂMICOS FURADOS NA HORIZONTAL DE 11,5X19X19CM (ESPESSURA 11,5M) DE PAREDES COM ÁREA LÍQUIDA MAIOR OU IGUAL A 6M² SEM VÃOS E ARGAMASSA DE ASSENTAMENTO COM PREPARO EM BETONEIRA.</t>
  </si>
  <si>
    <t>2.2.</t>
  </si>
  <si>
    <t>3.</t>
  </si>
  <si>
    <t>COBERTURA</t>
  </si>
  <si>
    <t>3.1.</t>
  </si>
  <si>
    <t>94210</t>
  </si>
  <si>
    <t>TELHAMENTO COM TELHA ONDULADA DE FIBROCIMENTO E = 6 MM, COM RECOBRIMENTO LATERAL DE 1 1/4 DE ONDA PARA TELHADO COM INCLINAÇÃO MÁXIMA DE 10° COM ATÉ 2 ÁGUAS, INCLUSO IÇAMENTO. AF_07/2019</t>
  </si>
  <si>
    <t>3.2.</t>
  </si>
  <si>
    <t>92543</t>
  </si>
  <si>
    <t>TRAMA DE MADEIRA COMPOSTA POR TERÇAS PARA TELHADOS DE ATÉ 2 ÁGUAS PARA TELHA ONDULADA DE FIBROCIMENTO, METÁLICA, PLÁSTICA OU TERMOACÚSTICA, INCLUSO TRANSPORTE VERTICAL. AF_07/2019</t>
  </si>
  <si>
    <t>3.3.</t>
  </si>
  <si>
    <t>SINAPI (INSUMO)</t>
  </si>
  <si>
    <t>20209</t>
  </si>
  <si>
    <t>CAIBRO APARELHADO *7,5 X 7,5* CM, EM MACARANDUBA, ANGELIM OU EQUIVALENTE DAREGIAO</t>
  </si>
  <si>
    <t>3.4.</t>
  </si>
  <si>
    <t>96121</t>
  </si>
  <si>
    <t>ACABAMENTOS PARA FORRO (RODA-FORRO EM PERFIL METÁLICO E PLÁSTICO). AF 05/2017</t>
  </si>
  <si>
    <t>3.5.</t>
  </si>
  <si>
    <t>96111</t>
  </si>
  <si>
    <t>FORRO EM RÉGUAS DE PVC, FRISADO, PARA AMBIENTES RESIDENCIAIS, INCLUSIV E ESTRUTURA DE FIXAÇÃO. AF_05/2017_P</t>
  </si>
  <si>
    <t>4.</t>
  </si>
  <si>
    <t>CONTRAPISO</t>
  </si>
  <si>
    <t>4.1.</t>
  </si>
  <si>
    <t>101747</t>
  </si>
  <si>
    <t>PISO EM CONCRETO 20 MPA PREPARO MECÂNICO, ESPESSURA 7CM. AF_09/2020</t>
  </si>
  <si>
    <t>4.2.</t>
  </si>
  <si>
    <t>100324</t>
  </si>
  <si>
    <t>LASTRO COM MATERIAL GRANULAR (PEDRA BRITADA N.1 E PEDRA BRITADA N.2),APLICADO EM PISOS OU LAJES SOBRE SOLO, ESPESSURA DE *10 CM*. AF_07/2019 (5m de espessura)</t>
  </si>
  <si>
    <t>M3</t>
  </si>
  <si>
    <t>4.3.</t>
  </si>
  <si>
    <t>93390</t>
  </si>
  <si>
    <t>5.</t>
  </si>
  <si>
    <t>REVESTIMENTO DE PAREDES</t>
  </si>
  <si>
    <t>5.1.</t>
  </si>
  <si>
    <t>5.2.</t>
  </si>
  <si>
    <t>87547</t>
  </si>
  <si>
    <t>5.3.</t>
  </si>
  <si>
    <t>SOLEIRA JANELA E PORTA - ( ADAPTAÇÃO: REVESTIMENTO CERÂMICO PARA PISO COM PLACAS TIPO ESMALTADA PADRÃO POPULAR DE DIMENSÕES 35X35 CM APLICADA EM AMBIENTES DE ÁREA ENTRE 5 M2 E 10 AF_06/2014</t>
  </si>
  <si>
    <t>5.4.</t>
  </si>
  <si>
    <t>93393</t>
  </si>
  <si>
    <t>REVESTIMENTO CERÂMICO PARA PAREDES INTERNAS COM PLACAS TIPO ESMALTADA PADRÃO POPULAR DE DIMENSÕES 20X20 CM, ARGAMASSA TIPO AC I, APLICADAS EM AMBIENTES DE ÁREA MAIOR QUE 5 M2 NA ALTURA INTEIRA DAS PAREDES</t>
  </si>
  <si>
    <t>6.</t>
  </si>
  <si>
    <t>ESQUADRIAS</t>
  </si>
  <si>
    <t>6.1.</t>
  </si>
  <si>
    <t>91338</t>
  </si>
  <si>
    <t>PORTA DE ALUMÍNIO DE ABRIR COM LAMBRI, COM GUARNIÇÃO, FIXAÇÃO COM PARA FUSOS - FORNECIMENTO E INSTALAÇÃO. AF_12/2019</t>
  </si>
  <si>
    <t>6.2.</t>
  </si>
  <si>
    <t>94569</t>
  </si>
  <si>
    <t>JANELA DE ALUMÍNIO TIPO MAXIM-AR, COM VIDROS, BATENTE E FERRAGENS. EXC LUSIVE ALIZAR, ACABAMENTO E CONTRAMARCO. FORNECIMENTO E INSTALAÇÃO. AF
_12/2019</t>
  </si>
  <si>
    <t>7.</t>
  </si>
  <si>
    <t>PINTURA</t>
  </si>
  <si>
    <t>7.1.</t>
  </si>
  <si>
    <t>88485</t>
  </si>
  <si>
    <t>APLICAÇÃO DE FUNDO SELADOR ACRÍLICO EM PAREDES, UMA DEMÃO. AF_06/2014</t>
  </si>
  <si>
    <t>7.2.</t>
  </si>
  <si>
    <t>95622</t>
  </si>
  <si>
    <t>APLICAÇÃO MANUAL DE TINTA LÁTEX ACRÍLICA EM PANOS COM PRESENÇA DE VÃOS DE EDIFÍCIOS DE MÚLTIPLOS PAVIMENTOS, DUAS DEMÃOS. AF_11/2016</t>
  </si>
  <si>
    <t>8.</t>
  </si>
  <si>
    <t>APARELHOS SANITÁRIOS/TANQUE</t>
  </si>
  <si>
    <t>8.1.</t>
  </si>
  <si>
    <t>86888</t>
  </si>
  <si>
    <t>VASO SANITÁRIO SIFONADO COM CAIXA ACOPLADA LOUÇA BRANCA - FORNECIMENTO E INSTALAÇÃO. AF_01/2020</t>
  </si>
  <si>
    <t>UND</t>
  </si>
  <si>
    <t>8.2.</t>
  </si>
  <si>
    <t>ASSENTO SANITARIO DE PLASTICO, TIPO CONVENCIONAL</t>
  </si>
  <si>
    <t>8.3.</t>
  </si>
  <si>
    <t>86939</t>
  </si>
  <si>
    <t>LAVATÓRIO LOUÇA BRANCA COM COLUNA, *44 X 35,5* CM, PADRÃO POPULAR, INCLUSO SIFÃO FLEXÍVEL EM PVC, VÁLVULA E ENGATE FLEXÍVEL 30CM EM PLÁSTICO E COM TORNEIRA CROMADA PADRÃO POPULAR - FORNECIMENTO E INSTALAÇÃO AF_01/2020</t>
  </si>
  <si>
    <t>8.4.</t>
  </si>
  <si>
    <t>11831</t>
  </si>
  <si>
    <t>TORNEIRA PLASTICA PARA TANQUE 1/2 " OU 3/4 " COM BICO PARA MANGUEIRA</t>
  </si>
  <si>
    <t>8.5.</t>
  </si>
  <si>
    <t>86875</t>
  </si>
  <si>
    <t>TANQUE DE MÁRMORE SINTÉTICO COM COLUNA, 22L OU EQUIVALENTE DE CONCRETO FORNECIMENTO E INSTALAÇÃO. AF_01/2020</t>
  </si>
  <si>
    <t>9.</t>
  </si>
  <si>
    <t>MATERIAL HIDRÁULICO E SANITÁRIO</t>
  </si>
  <si>
    <t>9.1.</t>
  </si>
  <si>
    <t>91785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</si>
  <si>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</si>
  <si>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9.2.</t>
  </si>
  <si>
    <t>91793</t>
  </si>
  <si>
    <r>
      <t xml:space="preserve">(COMPOSIÇÃO REPRESENTATIVA) DO SERVIÇO DE INSTALAÇÃO DE TUBO DE PVC, SÉRIE NORMAL, ESGOTO PREDIAL, </t>
    </r>
    <r>
      <rPr>
        <b/>
        <sz val="10"/>
        <color rgb="FF000000"/>
        <rFont val="Arial"/>
        <family val="2"/>
        <charset val="1"/>
      </rPr>
      <t>DN 50 MM</t>
    </r>
    <r>
      <rPr>
        <sz val="10"/>
        <color rgb="FF000000"/>
        <rFont val="Arial"/>
        <family val="2"/>
        <charset val="1"/>
      </rPr>
      <t xml:space="preserve"> (INSTALADO EM RAMAL DE DESCARGA OU RAMAL DE ESGOTO SANITÁRIO), INCLUSIVE CONEXÕES, CORTES E FIXAÇÕES PSANITÁRIO), INCLUSIVE CONEXÕES, CORTES E FIXAÇÕES PARA, PRÉDIOS. AF_10/2015</t>
    </r>
  </si>
  <si>
    <t>9.3.</t>
  </si>
  <si>
    <t>91795</t>
  </si>
  <si>
    <r>
      <t xml:space="preserve">(COMPOSIÇÃO REPRESENTATIVA) DO SERVIÇO DE INST. TUBO PVC, SÉRIE N, ESGOTO PREDIAL, </t>
    </r>
    <r>
      <rPr>
        <b/>
        <sz val="10"/>
        <color rgb="FF000000"/>
        <rFont val="Arial"/>
        <family val="2"/>
        <charset val="1"/>
      </rPr>
      <t>100 MM</t>
    </r>
    <r>
      <rPr>
        <sz val="10"/>
        <color rgb="FF000000"/>
        <rFont val="Arial"/>
        <family val="2"/>
        <charset val="1"/>
      </rPr>
      <t xml:space="preserve"> (INST. RAMAL DESCARGA, RAMAL DE ESG. SANIT., PRUMADA ESG. SANIT., VENTILAÇÃO OU SUB-COLETOR AÉREO), INCL. CONEXÕES E CORTES, FIXAÇÕES, P/ PRÉDIOS. AF_10/2015</t>
    </r>
  </si>
  <si>
    <t>91794</t>
  </si>
  <si>
    <r>
      <t xml:space="preserve">(COMPOSIÇÃO REPRESENTATIVA) DO SERVIÇO DE INST. TUBO PVC, SÉRIE N, ESGOTO PREDIAL, DN </t>
    </r>
    <r>
      <rPr>
        <b/>
        <sz val="10"/>
        <color rgb="FF000000"/>
        <rFont val="Arial"/>
        <family val="2"/>
        <charset val="1"/>
      </rPr>
      <t>75 MM</t>
    </r>
    <r>
      <rPr>
        <sz val="10"/>
        <color rgb="FF000000"/>
        <rFont val="Arial"/>
        <family val="2"/>
        <charset val="1"/>
      </rPr>
      <t>, (INST. EM RAMAL DE DESCARGA, RAMAL DE ESG. SANITÁRIO, PRUMADA DE ESG. SANITÁRIO OU VENTILAÇÃO), INCL. CONEXÕES, CORTES E FIXAÇÕES, P/ PRÉDIOS. AF_10/2015</t>
    </r>
  </si>
  <si>
    <t>91792</t>
  </si>
  <si>
    <r>
      <t xml:space="preserve">(COMPOSIÇÃO REPRESENTATIVA) DO SERVIÇO DE INSTALAÇÃO DE TUBO DE PVC, SÉRIE NORMAL, ESGOTO PREDIAL, </t>
    </r>
    <r>
      <rPr>
        <b/>
        <sz val="10"/>
        <color rgb="FF000000"/>
        <rFont val="Arial"/>
        <family val="2"/>
        <charset val="1"/>
      </rPr>
      <t>DN 40 MM</t>
    </r>
    <r>
      <rPr>
        <sz val="10"/>
        <color rgb="FF000000"/>
        <rFont val="Arial"/>
        <family val="2"/>
        <charset val="1"/>
      </rPr>
      <t xml:space="preserve"> (INSTALADO EM RAMAL DE DESCARGAOU RAMAL DE ESGOTO SANITÁRIO), INCLUSIVE CONEXÕES, CORTES E FIXAÇÕES, PARA PRÉDIOS. AF_10/2015</t>
    </r>
  </si>
  <si>
    <t>9.4.</t>
  </si>
  <si>
    <t>89352</t>
  </si>
  <si>
    <t>REGISTRO DE GAVETA BRUTO, LATÃO, ROSCÁVEL, 1/2" - FORNECIMENTO E INSTALAÇÃO. AF_08/2021</t>
  </si>
  <si>
    <t>9.5.</t>
  </si>
  <si>
    <t>89985</t>
  </si>
  <si>
    <t>REGISTRO DE PRESSÃO BRUTO, LATÃO, ROSCÁVEL, 3/4", COM ACABAMENTO E CANOPLA CROMADOS - FORNECIMENTO E INSTALAÇÃO. AF_08/2021</t>
  </si>
  <si>
    <t>9.8.</t>
  </si>
  <si>
    <t>97901</t>
  </si>
  <si>
    <t>CAIXA ENTERRADA HIDRÁULICA RETANGULAR EM ALVENARIA COM TIJOLOS CERÂMICOS MACIÇOS, DIMENSÕES INTERNAS: 0,4X0,4X0,4 M PARA REDE DE ESGOTO. AF_12/2020</t>
  </si>
  <si>
    <t>9.9.</t>
  </si>
  <si>
    <t>89712</t>
  </si>
  <si>
    <t>TUBO PVC, SERIE NORMAL, ESGOTO PREDIAL, DN 50 MM, FORNECIDO E INSTALADO EM RAMAL DE DESCARGA OU RAMAL DE ESGOTO SANITÁRIO. AF_12/2014</t>
  </si>
  <si>
    <t>9.10.</t>
  </si>
  <si>
    <t>89714</t>
  </si>
  <si>
    <t>TUBO PVC, SERIE NORMAL, ESGOTO PREDIAL, DN 100 MM, FORNECIDO E INSTALADO EM RAMAL DE DESCARGA OU RAMAL DE ESGOTO SANITÁRIO. AF_12/2014</t>
  </si>
  <si>
    <t>10.</t>
  </si>
  <si>
    <t>REDE ELÉTRICA</t>
  </si>
  <si>
    <t>10.1.</t>
  </si>
  <si>
    <t>PONTO DE ILUMINAÇÃO RESIDENCIAL INCLUINDO INTERRUPTOR SIMPLES (2 MÓDULOS), CAIXA ELÉTRICA, ELETRODUTO, CABO, RASGO, QUEBRA E CHUMBAMENTO (EXCLUINDO LUMINÁRIA E LÂMPADA). AF_01/2016 (INTERRUPTOR DO BANHEIRO E DA ÁREA EXTERNA)</t>
  </si>
  <si>
    <t>10.2.</t>
  </si>
  <si>
    <t>PONTO DE TOMADA RESIDENCIAL INCLUINDO TOMADA 10A/250V, CAIXA ELÉTRICA ELETRODUTO, CABO, RASGO, QUEBRA E CHUMBAMENTO. AF_01/2016 (INTERNO)</t>
  </si>
  <si>
    <t>10.3.</t>
  </si>
  <si>
    <t>97589</t>
  </si>
  <si>
    <t>LUMINÁRIA TIPO PLAFON EM PLÁSTICO, DE SOBREPOR, COM 1 LÂMPADA FLUORESCENTE DE 15 W, SEM REATOR - FORNECIMENTO E INSTALAÇÃO. AF_02/2020 (LUMINÁRIA INTERNA E EXTERNA)</t>
  </si>
  <si>
    <t>10.4.</t>
  </si>
  <si>
    <t>100860</t>
  </si>
  <si>
    <t>CHUVEIRO ELÉTRICO COMUM CORPO PLÁSTICO, TIPO DUCHA FORNECIMENTO E INSTALAÇÃO. AF_01/2020</t>
  </si>
  <si>
    <t>10.5.</t>
  </si>
  <si>
    <t>93654</t>
  </si>
  <si>
    <t>DISJUNTOR MONOPOLAR TIPO DIN, CORRENTE NOMINAL DE 16A - FORNECIMENTO E INSTALAÇÃO. AF_10/2020</t>
  </si>
  <si>
    <t>10.6.</t>
  </si>
  <si>
    <t>93655</t>
  </si>
  <si>
    <t>DISJUNTOR MONOPOLAR TIPO DIN, CORRENTE NOMINAL DE 20A - FORNECIMENTO E INSTALAÇÃO. AF_10/2020</t>
  </si>
  <si>
    <t>10.7.</t>
  </si>
  <si>
    <t>93657</t>
  </si>
  <si>
    <t>DISJUNTOR MONOPOLAR TIPO DIN, CORRENTE NOMINAL DE 32A - FORNECIMENTO E INSTALAÇÃO. AF_10/2020</t>
  </si>
  <si>
    <t>10.8.</t>
  </si>
  <si>
    <t>93658</t>
  </si>
  <si>
    <t>DISJUNTOR MONOPOLAR TIPO DIN, CORRENTE NOMINAL DE 40A - FORNECIMENTO E INSTALAÇÃO. AF_10/2020</t>
  </si>
  <si>
    <t>10.9.</t>
  </si>
  <si>
    <t>101877</t>
  </si>
  <si>
    <t>QUADRO DE DISTRIBUIÇÃO DE ENERGIA EM PVC, DE EMBUTIR, SEM BARRAMENTO,</t>
  </si>
  <si>
    <t>11.</t>
  </si>
  <si>
    <t>11.1</t>
  </si>
  <si>
    <t>ALVENARIA EM TIJOLO CERAMICO MACICO 5X10X20CM  (ESPESSURA 10CM)</t>
  </si>
  <si>
    <t>11.2</t>
  </si>
  <si>
    <t>11.3</t>
  </si>
  <si>
    <t>11.4</t>
  </si>
  <si>
    <t>11.5</t>
  </si>
  <si>
    <t>CHAPISCO APLICADO EM ALVENARIAS E ESTRUTURAS DE CONCRETO</t>
  </si>
  <si>
    <t>11.6</t>
  </si>
  <si>
    <t>EMBOÇO OU MASSA ÚNICA EM ARGAMASSA TRAÇO 1:2:8, PREPARO MANUAL, APLICADA MANUALMENTE</t>
  </si>
  <si>
    <t>11.7</t>
  </si>
  <si>
    <t>LASTRO COM MATERIAL GRANULAR, APLICADO EM PISOS OU LAJES SOBRE SOLO, ESPESSURA DE *5 CM</t>
  </si>
  <si>
    <t>11.8</t>
  </si>
  <si>
    <t>ARMAÇÃO DE LAJE DE ESTRUTURA CONVENCIONAL DE CONCRETO ARMADO UTILIZANDO AÇO CA-50 DE 6,3 MM c.15</t>
  </si>
  <si>
    <t>11.9</t>
  </si>
  <si>
    <t>FABRICAÇÃO, MONTAGEM E DESMONTAGEM DE FÔRMA PARA TAMPA</t>
  </si>
  <si>
    <t>CONCRETO FCK = 25MPA PREPARO MECÂNICO COM BETONEIRA</t>
  </si>
  <si>
    <t>UN</t>
  </si>
  <si>
    <t>12.</t>
  </si>
  <si>
    <t>SUMIDOURO</t>
  </si>
  <si>
    <t>12.1</t>
  </si>
  <si>
    <t>ALVENARIA EM TIJOLO CERAMICO MACICO 5X10X20CM  PERMEÁVEL</t>
  </si>
  <si>
    <t>12.2</t>
  </si>
  <si>
    <t>12.3</t>
  </si>
  <si>
    <t>12.4</t>
  </si>
  <si>
    <t>LANÇAMENTO DE MATERIAL GRANULAR (PEDRA BRITADA N.3) – FUNDO E 30CM NAS LATERAIS</t>
  </si>
  <si>
    <t>12.5</t>
  </si>
  <si>
    <t>12.6</t>
  </si>
  <si>
    <t>12.7</t>
  </si>
  <si>
    <t>Municipio de Pelotas RS</t>
  </si>
  <si>
    <t>Local</t>
  </si>
  <si>
    <t>Data</t>
  </si>
  <si>
    <t>Responsável Técnico</t>
  </si>
  <si>
    <t>IDENTIFICAÇÃO DO PROJETO: MÓDULO SANITÁRIO</t>
  </si>
  <si>
    <t>Conforme legislação tributária municipal, definir estimativa de percentual da base de cálculo para o ISS:</t>
  </si>
  <si>
    <t>Sobre a base de cálculo, definir a respectiva alíquota do ISS (entre 2% e 5%):</t>
  </si>
  <si>
    <t>F</t>
  </si>
  <si>
    <t>TIPO DE OBRA</t>
  </si>
  <si>
    <t>Construção e Reforma de Edifícios</t>
  </si>
  <si>
    <t>Itens</t>
  </si>
  <si>
    <t>Siglas</t>
  </si>
  <si>
    <t>% Adotado</t>
  </si>
  <si>
    <t>Situação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</si>
  <si>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</si>
  <si>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</si>
  <si>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</si>
  <si>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</si>
  <si>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</si>
  <si>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</si>
  <si>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</si>
  <si>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</si>
  <si>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</si>
  <si>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</si>
  <si>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</si>
  <si>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</si>
  <si>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</si>
  <si>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</si>
  <si>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</si>
  <si>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</si>
  <si>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</si>
  <si>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</si>
  <si>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</si>
  <si>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</si>
  <si>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</si>
  <si>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</si>
  <si>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Os valores de BDI foram calculados com o emprego da fórmula:</t>
  </si>
  <si>
    <t>BDI =</t>
  </si>
  <si>
    <t>- 1</t>
  </si>
  <si>
    <t>(1-CP-ISS-CRPB)</t>
  </si>
  <si>
    <t>Declaro para os devidos fins que, conforme legislação tributária municipal, a base de cálculo deste tipo de obra corresponde à 3,5%</t>
  </si>
  <si>
    <t>Declaro para os devidos fins que o regime de Contribuição Previdenciára sobre a Receita Bruta adotada para elaboração do orçamento foi Desonerado, e que esta é a alternativa mais adequada para a Administração Pública</t>
  </si>
  <si>
    <t>Observações:</t>
  </si>
  <si>
    <t>Janeiro de 2023</t>
  </si>
  <si>
    <t>(SELECIONAR)</t>
  </si>
  <si>
    <t>BDI COM desoneração</t>
  </si>
  <si>
    <t>BDI DES</t>
  </si>
  <si>
    <t>Serviço</t>
  </si>
  <si>
    <t>Valor (R$)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</si>
  <si>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</si>
  <si>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</si>
  <si>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</si>
  <si>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</si>
  <si>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</si>
  <si>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</si>
  <si>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</si>
  <si>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</si>
  <si>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</si>
  <si>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</si>
  <si>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PERCENTUAL</t>
  </si>
  <si>
    <t>VALOR TOTAL GERAL</t>
  </si>
  <si>
    <t>VALOR ACUMULADO</t>
  </si>
  <si>
    <t/>
  </si>
  <si>
    <t xml:space="preserve">CHAPISCO APLICADO EM ALVENARIAS E ESTRUTURAS DE CONCRETO INTERNAS, COM COLHER DE PEDREIRO. ARGAMASSA TRAÇO 1:3. </t>
  </si>
  <si>
    <t>87878</t>
  </si>
  <si>
    <t>104476</t>
  </si>
  <si>
    <t>104473</t>
  </si>
  <si>
    <t>FOSSA  SÉPTICA</t>
  </si>
  <si>
    <t>SUBTOTAL ITEM 11</t>
  </si>
  <si>
    <t>SUBTOTAL ITEM 12</t>
  </si>
  <si>
    <t>1º</t>
  </si>
  <si>
    <t>mês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</si>
  <si>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</si>
  <si>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</si>
  <si>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</si>
  <si>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</si>
  <si>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</si>
  <si>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</si>
  <si>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</si>
  <si>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</si>
  <si>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</si>
  <si>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</si>
  <si>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</si>
  <si>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REVESTIMENTO CERÂMICO PARA PISO COM PLACAS TIPO ESMALTADA PADRÃO POPULAR DE DIMENSÕES 35X35 CM APLICADA EM AMBIENTES DE ÁREA ENTRE 5 M2 E 10  M2. AF_06/2014</t>
  </si>
  <si>
    <t>MASSA ÚNICA, PARA RECEBIMENTO DE PINTURA, EM ARGAMASSA TRAÇO 1:2:8, PREPARO MECÂNICO COM BETONEIRA 400L, APLICADA MANUALMENTE EM FACES INTERNAS DE PAREDES, ESPESSURA DE 10MM, COM EXECUÇÃO DE TALISCAS.</t>
  </si>
  <si>
    <t>95546</t>
  </si>
  <si>
    <t>KIT DE ACESSÓRIOS PARA BANHEIRO EM METAL CROMADO, 5 PEÇAS, INCLUSO FIXAÇAO</t>
  </si>
  <si>
    <t>13º</t>
  </si>
  <si>
    <t>14º</t>
  </si>
  <si>
    <t>1.2.</t>
  </si>
  <si>
    <t>1.3.</t>
  </si>
  <si>
    <t>ENGENHEIRO CIVIL DE OBRA JUNIOR COM ENCARGOS COMPLEMENTARES</t>
  </si>
  <si>
    <t>EXECUÇÃO DE DEPÓSITO EM CANTEIRO DE OBRA EM CHAPA DE MADEIRA COMPENSADA</t>
  </si>
  <si>
    <t>93584</t>
  </si>
  <si>
    <t>90777</t>
  </si>
  <si>
    <t>ESPELHO CRISTAL E = 4 MM</t>
  </si>
  <si>
    <t>11186</t>
  </si>
  <si>
    <t>SINAPI - i</t>
  </si>
  <si>
    <t>m2</t>
  </si>
  <si>
    <t>1.4.</t>
  </si>
  <si>
    <t>1.5.</t>
  </si>
  <si>
    <t>1.8.</t>
  </si>
  <si>
    <t>1.9.</t>
  </si>
  <si>
    <t>1.10.</t>
  </si>
  <si>
    <t>FOSSA SÉPTICA E SUMIDOURO PARA 3 CONTRIBUINTES</t>
  </si>
  <si>
    <t>FOSSA SÉPTICA - 3 CONTRIBUINTES</t>
  </si>
  <si>
    <t>ESCAVAÇÃO MECANIZADA DE VALA</t>
  </si>
  <si>
    <t xml:space="preserve">PREPARO DE FUNDO DE VALA </t>
  </si>
  <si>
    <t>SUMIDOURO - 3 CONTRIBUINTES</t>
  </si>
  <si>
    <t xml:space="preserve">ESCAVAÇÃO MECANIZADA DE VALA </t>
  </si>
  <si>
    <t>PREPARO DE FUNDO DE VALA</t>
  </si>
  <si>
    <t>FOSSA SÉPTICA E SUMIDOURO PARA 5 CONTRIBUINTES</t>
  </si>
  <si>
    <t>13.</t>
  </si>
  <si>
    <t>FOSSA SÉPTICA - 5 CONTRIBUINTES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</si>
  <si>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</si>
  <si>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</si>
  <si>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</si>
  <si>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</si>
  <si>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</si>
  <si>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</si>
  <si>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</si>
  <si>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</si>
  <si>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</si>
  <si>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</t>
  </si>
  <si>
    <t>SUMIDOURO - 5 CONTRIBUINTES</t>
  </si>
  <si>
    <t>14.1</t>
  </si>
  <si>
    <t>14.2</t>
  </si>
  <si>
    <t>14.3</t>
  </si>
  <si>
    <t>14.4</t>
  </si>
  <si>
    <t>14.5</t>
  </si>
  <si>
    <t>14.6</t>
  </si>
  <si>
    <t>14.7</t>
  </si>
  <si>
    <t>FOSSA SÉPTICA - 7 CONTRIBUINTES</t>
  </si>
  <si>
    <t>SUMIDOURO - 7 CONTRIBUINTES</t>
  </si>
  <si>
    <t>FOSSA SÉPTICA E SUMIDOURO PARA 7 CONTRIBUINTES</t>
  </si>
  <si>
    <t>15.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</si>
  <si>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</si>
  <si>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</si>
  <si>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</si>
  <si>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</si>
  <si>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</si>
  <si>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</si>
  <si>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</si>
  <si>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</si>
  <si>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</si>
  <si>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16.</t>
  </si>
  <si>
    <t>16.1</t>
  </si>
  <si>
    <t>16.2</t>
  </si>
  <si>
    <t>16.3</t>
  </si>
  <si>
    <t>16.4</t>
  </si>
  <si>
    <t>16.5</t>
  </si>
  <si>
    <t>16.6</t>
  </si>
  <si>
    <t>16.7</t>
  </si>
  <si>
    <t>MÓDULOS SANITÁRIOS</t>
  </si>
  <si>
    <t>FOSSAS SÉPTICAS E SUMIDOUROS PARA 3 CONTRIBUINTES</t>
  </si>
  <si>
    <t>FOSSAS SÉPTICAS E SUMIDOUROS PARA 5 CONTRIBUINTES</t>
  </si>
  <si>
    <t>VALOR TOTAL</t>
  </si>
  <si>
    <t>FOSSAS SÉPTICAS E SUMIDOUROS PARA 7 CONTRIBUINTES</t>
  </si>
  <si>
    <t xml:space="preserve">TIJOLO CERAMICO MACICO COMUM *5 X 10 X 20*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</si>
  <si>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</si>
  <si>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>MONTAGEM E DESMONTAGEM DE FÔRMA DE VIGA</t>
  </si>
  <si>
    <t>m²</t>
  </si>
  <si>
    <t>ARMAÇÃO DE PILAR OU VIGA DE ESTRUTURA CONVENCIONAL DE CONCRETO ARMADO UTILIZANDO AÇO CA-60 DE 5,0 MM - MONTAGEM. AF_06/2022</t>
  </si>
  <si>
    <t>kg</t>
  </si>
  <si>
    <t>ARMAÇÃO DE PILAR OU VIGA DE ESTRUTURA CONVENCIONAL DE CONCRETO ARMADO UTILIZANDO AÇO CA-50 DE 6,3 MM - MONTAGEM. AF_06/2022</t>
  </si>
  <si>
    <t>ARMAÇÃO DE PILAR OU VIGA DE ESTRUTURA CONVENCIONAL DE CONCRETO ARMADO UTILIZANDO AÇO CA-50 DE 8,0 MM - MONTAGEM. AF_06/2022</t>
  </si>
  <si>
    <t>CONCRETO FCK = 25MPA, TRAÇO 1:2,3:2,7 (EM MASSA SECA DE CIMENTO/ AREIA MÉDIA/ BRITA ) – PREPARO MECÂNICO COM BETONEIRA</t>
  </si>
  <si>
    <t>m³</t>
  </si>
  <si>
    <t>FABRICAÇÃO, MONTAGEM E DESMONTAGEM DE FÔRMA PARA VIGA BALDRAME</t>
  </si>
  <si>
    <t>ARMAÇÃO DE BLOCO, VIGA BALDRAME E SAPATA UTILIZANDO AÇO CA-60 DE 5 MM - MONTAGEM. AF_06/2017</t>
  </si>
  <si>
    <t>LASTRO DE CONCRETO MAGRO, APLICADO EM BLOCOS DE COROAMENTO OU SAPATAS, ESPESSURA DE 3 CM. AF_01/2024</t>
  </si>
  <si>
    <t>IMPERMEABILIZAÇÃO DE SUPERFÍCIE COM EMULSÃO ASFÁLTICA, 2 DEMÃOS. AF_09/2023</t>
  </si>
  <si>
    <t>ESCAVAÇÃO MANUAL PARA VIGA BALDRAME OU SAPATA CORRIDA (SEM ESCAVAÇÃO PARA COLOCAÇÃO DE FÔRMAS). AF_01/2024</t>
  </si>
  <si>
    <t>SINAP – FEVEREIRO/2024</t>
  </si>
  <si>
    <t>10.10</t>
  </si>
  <si>
    <t>SINAPI-I</t>
  </si>
  <si>
    <t>CABO MULTIPOLAR DE COBRE, FLEXÍVEL, 10MM, 3 FIOS</t>
  </si>
  <si>
    <t>m</t>
  </si>
  <si>
    <t>COMP-01</t>
  </si>
  <si>
    <t>ARMAÇÃO DE BLOCO, VIGA BALDRAME OU SAPATA UTILIZANDO AÇO CA-50 DE 8 MM - MONTAGEM. AF_06/2017</t>
  </si>
  <si>
    <t>2.3.</t>
  </si>
  <si>
    <t>2.4.</t>
  </si>
  <si>
    <t>2.5.</t>
  </si>
  <si>
    <t>2.6.</t>
  </si>
  <si>
    <t>2.7.</t>
  </si>
  <si>
    <t>8.6.</t>
  </si>
  <si>
    <t>9.6.</t>
  </si>
  <si>
    <t>9.7.</t>
  </si>
  <si>
    <t>8.7.</t>
  </si>
  <si>
    <t>93382</t>
  </si>
  <si>
    <t>REATERRO MANUAL DE VALAS, COM COMPACTADOR DE SOLOS DE PERCUSSÃO. AF_08/2023</t>
  </si>
  <si>
    <t>97083</t>
  </si>
  <si>
    <t>COMPACTAÇÃO MECÂNICA DE SOLO PARA EXECUÇÃO DE RADIER, PISO DE CONCRETO OU LAJE SOBRE SOLO, COM COMPACTADOR DE SOLOS A PERCUSSÃO. AF_09/2021</t>
  </si>
  <si>
    <t>4.4.</t>
  </si>
  <si>
    <t>1.11.</t>
  </si>
  <si>
    <t xml:space="preserve">Autores: </t>
  </si>
  <si>
    <t>Ultima revisão:</t>
  </si>
  <si>
    <t>Data de elaboração:</t>
  </si>
  <si>
    <t>Nome:</t>
  </si>
  <si>
    <t xml:space="preserve">ART/RRT: </t>
  </si>
  <si>
    <t>CREA/CAU:</t>
  </si>
  <si>
    <t>ART/RRT:</t>
  </si>
  <si>
    <t xml:space="preserve">6. </t>
  </si>
  <si>
    <t xml:space="preserve">7. </t>
  </si>
  <si>
    <t xml:space="preserve">8. </t>
  </si>
  <si>
    <t xml:space="preserve">9. </t>
  </si>
  <si>
    <t>REVESTIMENTOS DE PAREDES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</si>
</sst>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_(* #,##0.00_);_(* \(#,##0.00\);_(* \-??_);_(@_)"/>
    <numFmt numFmtId="165" formatCode="* #,##0.00\ ;\-* #,##0.00\ ;* \-#\ ;@"/>
    <numFmt numFmtId="166" formatCode="[$R$-416]\ #,##0.00;[Red]\-[$R$-416]\ #,##0.00"/>
    <numFmt numFmtId="167" formatCode="_-* #,##0.00_-;\-* #,##0.00_-;_-* \-??_-;_-@_-"/>
    <numFmt numFmtId="168" formatCode="General;General"/>
    <numFmt numFmtId="169" formatCode="dddd&quot;, &quot;mmmm\ dd&quot;, &quot;yyyy"/>
    <numFmt numFmtId="170" formatCode="dd&quot; de &quot;mmmm&quot; de &quot;yyyy"/>
    <numFmt numFmtId="171" formatCode="_-[$R$-416]\ * #,##0.00_-;\-[$R$-416]\ * #,##0.00_-;_-[$R$-416]\ * &quot;-&quot;??_-;_-@_-"/>
    <numFmt numFmtId="172" formatCode="&quot;R$&quot;\ #,##0.00"/>
  </numFmts>
  <fonts count="10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808080"/>
        <bgColor rgb="FF969696"/>
      </patternFill>
    </fill>
    <fill>
      <patternFill patternType="solid">
        <fgColor rgb="FFE7E6E6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rgb="FF969696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7" fontId="2" fillId="0" borderId="0"/>
    <xf numFmtId="164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83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2" fontId="1" fillId="3" borderId="7" xfId="0" applyNumberFormat="1" applyFont="1" applyFill="1" applyBorder="1" applyAlignment="1">
      <alignment horizontal="lef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left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165" fontId="0" fillId="4" borderId="9" xfId="0" applyNumberFormat="1" applyFill="1" applyBorder="1" applyAlignment="1">
      <alignment horizontal="right" vertical="center" wrapText="1"/>
    </xf>
    <xf numFmtId="166" fontId="1" fillId="4" borderId="9" xfId="0" applyNumberFormat="1" applyFont="1" applyFill="1" applyBorder="1" applyAlignment="1">
      <alignment vertical="center" wrapText="1"/>
    </xf>
    <xf numFmtId="165" fontId="1" fillId="4" borderId="10" xfId="0" applyNumberFormat="1" applyFont="1" applyFill="1" applyBorder="1" applyAlignment="1">
      <alignment horizontal="right" vertical="center" wrapText="1"/>
    </xf>
    <xf numFmtId="49" fontId="0" fillId="5" borderId="1" xfId="0" applyNumberForma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165" fontId="0" fillId="0" borderId="4" xfId="0" applyNumberFormat="1" applyBorder="1" applyAlignment="1">
      <alignment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49" fontId="0" fillId="0" borderId="1" xfId="0" applyNumberFormat="1" applyBorder="1" applyAlignment="1">
      <alignment vertical="center" wrapText="1"/>
    </xf>
    <xf numFmtId="0" fontId="0" fillId="6" borderId="1" xfId="0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 vertical="center"/>
    </xf>
    <xf numFmtId="170" fontId="0" fillId="0" borderId="0" xfId="0" applyNumberFormat="1"/>
    <xf numFmtId="0" fontId="0" fillId="0" borderId="7" xfId="0" applyBorder="1"/>
    <xf numFmtId="49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8" fontId="0" fillId="0" borderId="0" xfId="0" applyNumberFormat="1" applyAlignment="1">
      <alignment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0" fontId="0" fillId="0" borderId="0" xfId="3" applyNumberFormat="1" applyFont="1"/>
    <xf numFmtId="171" fontId="0" fillId="0" borderId="1" xfId="0" applyNumberFormat="1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10" fontId="0" fillId="0" borderId="1" xfId="3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/>
    <xf numFmtId="2" fontId="0" fillId="7" borderId="1" xfId="1" applyNumberFormat="1" applyFont="1" applyFill="1" applyBorder="1" applyAlignment="1">
      <alignment horizontal="right" vertical="center"/>
    </xf>
    <xf numFmtId="165" fontId="0" fillId="7" borderId="1" xfId="0" applyNumberFormat="1" applyFill="1" applyBorder="1" applyAlignment="1">
      <alignment horizontal="right" vertical="center" wrapText="1"/>
    </xf>
    <xf numFmtId="165" fontId="0" fillId="7" borderId="1" xfId="0" applyNumberFormat="1" applyFill="1" applyBorder="1" applyAlignment="1">
      <alignment horizontal="right" vertical="center"/>
    </xf>
    <xf numFmtId="0" fontId="0" fillId="8" borderId="1" xfId="0" applyFill="1" applyBorder="1"/>
    <xf numFmtId="10" fontId="0" fillId="8" borderId="1" xfId="3" applyNumberFormat="1" applyFont="1" applyFill="1" applyBorder="1" applyAlignment="1">
      <alignment horizontal="center"/>
    </xf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172" fontId="0" fillId="0" borderId="0" xfId="0" applyNumberFormat="1"/>
    <xf numFmtId="9" fontId="0" fillId="0" borderId="15" xfId="3" applyFont="1" applyBorder="1" applyAlignment="1">
      <alignment horizontal="center"/>
    </xf>
    <xf numFmtId="172" fontId="0" fillId="0" borderId="19" xfId="0" applyNumberFormat="1" applyBorder="1"/>
    <xf numFmtId="0" fontId="0" fillId="8" borderId="29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9" fontId="0" fillId="0" borderId="14" xfId="3" applyFont="1" applyBorder="1" applyAlignment="1">
      <alignment horizontal="center"/>
    </xf>
    <xf numFmtId="171" fontId="0" fillId="0" borderId="19" xfId="0" applyNumberFormat="1" applyBorder="1"/>
    <xf numFmtId="9" fontId="0" fillId="0" borderId="4" xfId="3" applyFont="1" applyBorder="1"/>
    <xf numFmtId="10" fontId="0" fillId="0" borderId="4" xfId="3" applyNumberFormat="1" applyFont="1" applyBorder="1"/>
    <xf numFmtId="10" fontId="0" fillId="7" borderId="14" xfId="3" applyNumberFormat="1" applyFont="1" applyFill="1" applyBorder="1" applyAlignment="1">
      <alignment horizontal="center"/>
    </xf>
    <xf numFmtId="172" fontId="0" fillId="7" borderId="18" xfId="0" applyNumberFormat="1" applyFill="1" applyBorder="1"/>
    <xf numFmtId="0" fontId="0" fillId="7" borderId="16" xfId="0" applyFill="1" applyBorder="1"/>
    <xf numFmtId="172" fontId="0" fillId="7" borderId="20" xfId="0" applyNumberFormat="1" applyFill="1" applyBorder="1"/>
    <xf numFmtId="0" fontId="0" fillId="7" borderId="14" xfId="0" applyFill="1" applyBorder="1"/>
    <xf numFmtId="10" fontId="0" fillId="7" borderId="14" xfId="3" applyNumberFormat="1" applyFont="1" applyFill="1" applyBorder="1"/>
    <xf numFmtId="10" fontId="0" fillId="7" borderId="16" xfId="3" applyNumberFormat="1" applyFont="1" applyFill="1" applyBorder="1" applyAlignment="1">
      <alignment horizontal="center"/>
    </xf>
    <xf numFmtId="9" fontId="0" fillId="7" borderId="14" xfId="3" applyFont="1" applyFill="1" applyBorder="1" applyAlignment="1">
      <alignment horizontal="center"/>
    </xf>
    <xf numFmtId="171" fontId="0" fillId="7" borderId="18" xfId="0" applyNumberForma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0" fontId="0" fillId="0" borderId="1" xfId="3" applyNumberFormat="1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/>
    </xf>
    <xf numFmtId="2" fontId="2" fillId="7" borderId="10" xfId="0" applyNumberFormat="1" applyFont="1" applyFill="1" applyBorder="1" applyAlignment="1">
      <alignment horizontal="center" vertical="center"/>
    </xf>
    <xf numFmtId="2" fontId="0" fillId="7" borderId="10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44" fontId="0" fillId="3" borderId="1" xfId="4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4" fontId="0" fillId="0" borderId="0" xfId="0" applyNumberFormat="1"/>
    <xf numFmtId="44" fontId="0" fillId="3" borderId="2" xfId="4" applyFont="1" applyFill="1" applyBorder="1" applyAlignment="1">
      <alignment horizontal="left" vertical="center" wrapText="1"/>
    </xf>
    <xf numFmtId="44" fontId="6" fillId="9" borderId="32" xfId="4" applyFont="1" applyFill="1" applyBorder="1" applyAlignment="1">
      <alignment horizontal="left" vertical="center" wrapText="1"/>
    </xf>
    <xf numFmtId="2" fontId="1" fillId="9" borderId="31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 vertical="center"/>
    </xf>
    <xf numFmtId="2" fontId="1" fillId="3" borderId="7" xfId="0" applyNumberFormat="1" applyFont="1" applyFill="1" applyBorder="1" applyAlignment="1">
      <alignment horizontal="right" vertical="center" wrapText="1"/>
    </xf>
    <xf numFmtId="167" fontId="0" fillId="7" borderId="1" xfId="1" applyFont="1" applyFill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165" fontId="1" fillId="4" borderId="1" xfId="0" applyNumberFormat="1" applyFont="1" applyFill="1" applyBorder="1" applyAlignment="1">
      <alignment horizontal="right" vertical="center" wrapText="1"/>
    </xf>
    <xf numFmtId="165" fontId="0" fillId="4" borderId="1" xfId="0" applyNumberForma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2" fontId="1" fillId="3" borderId="6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168" fontId="0" fillId="0" borderId="11" xfId="0" applyNumberFormat="1" applyBorder="1" applyAlignment="1">
      <alignment horizontal="left"/>
    </xf>
    <xf numFmtId="169" fontId="0" fillId="0" borderId="11" xfId="0" applyNumberFormat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horizontal="center"/>
    </xf>
    <xf numFmtId="10" fontId="0" fillId="8" borderId="8" xfId="3" applyNumberFormat="1" applyFont="1" applyFill="1" applyBorder="1" applyAlignment="1">
      <alignment horizontal="center"/>
    </xf>
    <xf numFmtId="10" fontId="0" fillId="8" borderId="10" xfId="3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8" borderId="4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0" fillId="8" borderId="21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0" borderId="14" xfId="0" applyBorder="1" applyAlignment="1">
      <alignment horizontal="left"/>
    </xf>
    <xf numFmtId="172" fontId="0" fillId="0" borderId="18" xfId="0" applyNumberFormat="1" applyBorder="1" applyAlignment="1">
      <alignment horizontal="right"/>
    </xf>
    <xf numFmtId="0" fontId="0" fillId="8" borderId="23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right"/>
    </xf>
  </cellXfs>
  <cellStyles count="6">
    <cellStyle name="Moeda" xfId="4" builtinId="4"/>
    <cellStyle name="Moeda 2" xfId="5" xr:uid="{00000000-0005-0000-0000-000001000000}"/>
    <cellStyle name="Normal" xfId="0" builtinId="0"/>
    <cellStyle name="Porcentagem" xfId="3" builtinId="5"/>
    <cellStyle name="TableStyleLight1" xfId="2" xr:uid="{00000000-0005-0000-0000-000004000000}"/>
    <cellStyle name="Vírgula" xfId="1" builtinId="3"/>
  </cellStyles>
  <dxfs count="2">
    <dxf>
      <font>
        <sz val="10"/>
        <color rgb="FFC0C0C0"/>
        <name val="Arial"/>
      </font>
      <numFmt numFmtId="0" formatCode="General"/>
      <fill>
        <patternFill>
          <bgColor rgb="FFC0C0C0"/>
        </patternFill>
      </fill>
    </dxf>
    <dxf>
      <font>
        <sz val="10"/>
        <color rgb="FF969696"/>
        <name val="Arial"/>
      </font>
      <numFmt numFmtId="0" formatCode="General"/>
      <fill>
        <patternFill>
          <bgColor rgb="FF96969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D4F-957D-45CE-8FC5-07A2F422B8A5}">
  <sheetPr>
    <pageSetUpPr fitToPage="1"/>
  </sheetPr>
  <dimension ref="A1:Z163"/>
  <sheetViews>
    <sheetView showGridLines="0" tabSelected="1" topLeftCell="A4" zoomScale="87" zoomScaleNormal="87" workbookViewId="0">
      <selection activeCell="G156" sqref="G156:J156"/>
    </sheetView>
  </sheetViews>
  <sheetFormatPr defaultRowHeight="12.75" x14ac:dyDescent="0.2"/>
  <cols>
    <col min="1" max="1" width="6.28515625" customWidth="1"/>
    <col min="2" max="2" width="20.140625" customWidth="1"/>
    <col min="3" max="3" width="9.140625" style="94"/>
    <col min="4" max="4" width="72.5703125" style="42" customWidth="1"/>
    <col min="5" max="5" width="9.140625" style="94"/>
    <col min="6" max="6" width="11.42578125" customWidth="1"/>
    <col min="7" max="7" width="16.7109375" style="109" customWidth="1"/>
    <col min="8" max="8" width="13.5703125" customWidth="1"/>
    <col min="9" max="9" width="15.5703125" customWidth="1"/>
    <col min="10" max="10" width="17.85546875" customWidth="1"/>
  </cols>
  <sheetData>
    <row r="1" spans="1:12" x14ac:dyDescent="0.2">
      <c r="A1" s="126" t="s">
        <v>367</v>
      </c>
      <c r="B1" s="126"/>
      <c r="C1" s="127" t="s">
        <v>0</v>
      </c>
      <c r="D1" s="127"/>
      <c r="E1" s="128" t="s">
        <v>391</v>
      </c>
      <c r="F1" s="128"/>
      <c r="G1" s="128"/>
      <c r="H1" s="128" t="s">
        <v>389</v>
      </c>
      <c r="I1" s="128"/>
      <c r="J1" s="128"/>
    </row>
    <row r="2" spans="1:12" ht="17.25" customHeight="1" x14ac:dyDescent="0.2">
      <c r="A2" s="127" t="s">
        <v>1</v>
      </c>
      <c r="B2" s="127"/>
      <c r="C2" s="127" t="s">
        <v>2</v>
      </c>
      <c r="D2" s="127"/>
      <c r="E2" s="128" t="s">
        <v>390</v>
      </c>
      <c r="F2" s="128"/>
      <c r="G2" s="128"/>
      <c r="H2" s="2" t="s">
        <v>3</v>
      </c>
      <c r="I2" s="3" t="s">
        <v>4</v>
      </c>
      <c r="J2" s="2" t="s">
        <v>5</v>
      </c>
    </row>
    <row r="3" spans="1:12" ht="17.25" customHeight="1" x14ac:dyDescent="0.2">
      <c r="A3" s="128"/>
      <c r="B3" s="128"/>
      <c r="C3" s="127" t="s">
        <v>6</v>
      </c>
      <c r="D3" s="127"/>
      <c r="E3" s="128"/>
      <c r="F3" s="128"/>
      <c r="G3" s="128"/>
      <c r="H3" s="4" t="e">
        <f>#REF!</f>
        <v>#REF!</v>
      </c>
      <c r="I3" s="5" t="e">
        <f>#REF!</f>
        <v>#REF!</v>
      </c>
      <c r="J3" s="4" t="e">
        <f>#REF!</f>
        <v>#REF!</v>
      </c>
    </row>
    <row r="4" spans="1:12" ht="15" customHeight="1" x14ac:dyDescent="0.2">
      <c r="A4" s="129" t="s">
        <v>7</v>
      </c>
      <c r="B4" s="129" t="s">
        <v>8</v>
      </c>
      <c r="C4" s="130" t="s">
        <v>9</v>
      </c>
      <c r="D4" s="129" t="s">
        <v>10</v>
      </c>
      <c r="E4" s="129" t="s">
        <v>11</v>
      </c>
      <c r="F4" s="129" t="s">
        <v>12</v>
      </c>
      <c r="G4" s="129" t="s">
        <v>13</v>
      </c>
      <c r="H4" s="132" t="s">
        <v>14</v>
      </c>
      <c r="I4" s="129" t="s">
        <v>15</v>
      </c>
      <c r="J4" s="129" t="s">
        <v>16</v>
      </c>
    </row>
    <row r="5" spans="1:12" ht="15" customHeight="1" x14ac:dyDescent="0.2">
      <c r="A5" s="129"/>
      <c r="B5" s="129"/>
      <c r="C5" s="130"/>
      <c r="D5" s="129"/>
      <c r="E5" s="129"/>
      <c r="F5" s="129"/>
      <c r="G5" s="129"/>
      <c r="H5" s="129"/>
      <c r="I5" s="129"/>
      <c r="J5" s="129"/>
    </row>
    <row r="6" spans="1:12" ht="13.5" customHeight="1" x14ac:dyDescent="0.2">
      <c r="A6" s="138" t="s">
        <v>17</v>
      </c>
      <c r="B6" s="138"/>
      <c r="C6" s="102"/>
      <c r="D6" s="6"/>
      <c r="E6" s="100"/>
      <c r="F6" s="6"/>
      <c r="G6" s="110"/>
      <c r="H6" s="6"/>
      <c r="I6" s="6"/>
      <c r="J6" s="7">
        <f>J7+J19+J27+J33+J38+J43+J46+J49+J57+J68</f>
        <v>0</v>
      </c>
    </row>
    <row r="7" spans="1:12" ht="13.5" customHeight="1" x14ac:dyDescent="0.2">
      <c r="A7" s="8" t="s">
        <v>18</v>
      </c>
      <c r="B7" s="9"/>
      <c r="C7" s="10"/>
      <c r="D7" s="11" t="s">
        <v>19</v>
      </c>
      <c r="E7" s="9"/>
      <c r="F7" s="12"/>
      <c r="G7" s="13"/>
      <c r="H7" s="11"/>
      <c r="I7" s="14"/>
      <c r="J7" s="15">
        <f>SUM(J8:J18)</f>
        <v>0</v>
      </c>
    </row>
    <row r="8" spans="1:12" ht="38.25" customHeight="1" x14ac:dyDescent="0.2">
      <c r="A8" s="1" t="s">
        <v>20</v>
      </c>
      <c r="B8" s="16" t="s">
        <v>369</v>
      </c>
      <c r="C8" s="103">
        <v>7258</v>
      </c>
      <c r="D8" s="101" t="s">
        <v>352</v>
      </c>
      <c r="E8" s="103" t="s">
        <v>353</v>
      </c>
      <c r="F8" s="24"/>
      <c r="G8" s="60"/>
      <c r="H8" s="114"/>
      <c r="I8" s="113"/>
      <c r="J8" s="21"/>
    </row>
    <row r="9" spans="1:12" ht="38.25" customHeight="1" x14ac:dyDescent="0.2">
      <c r="A9" s="1" t="s">
        <v>283</v>
      </c>
      <c r="B9" s="16" t="s">
        <v>21</v>
      </c>
      <c r="C9" s="103">
        <v>94971</v>
      </c>
      <c r="D9" s="101" t="s">
        <v>360</v>
      </c>
      <c r="E9" s="103" t="s">
        <v>361</v>
      </c>
      <c r="F9" s="24"/>
      <c r="G9" s="60"/>
      <c r="H9" s="114"/>
      <c r="I9" s="113"/>
      <c r="J9" s="21"/>
    </row>
    <row r="10" spans="1:12" ht="38.25" customHeight="1" x14ac:dyDescent="0.2">
      <c r="A10" s="1" t="s">
        <v>284</v>
      </c>
      <c r="B10" s="16" t="s">
        <v>21</v>
      </c>
      <c r="C10" s="103">
        <v>96536</v>
      </c>
      <c r="D10" s="101" t="s">
        <v>362</v>
      </c>
      <c r="E10" s="103" t="s">
        <v>355</v>
      </c>
      <c r="F10" s="24"/>
      <c r="G10" s="60"/>
      <c r="H10" s="114"/>
      <c r="I10" s="113"/>
      <c r="J10" s="21"/>
      <c r="L10" s="19"/>
    </row>
    <row r="11" spans="1:12" ht="38.25" customHeight="1" x14ac:dyDescent="0.2">
      <c r="A11" s="1" t="s">
        <v>293</v>
      </c>
      <c r="B11" s="16" t="s">
        <v>21</v>
      </c>
      <c r="C11" s="103">
        <v>96543</v>
      </c>
      <c r="D11" s="101" t="s">
        <v>363</v>
      </c>
      <c r="E11" s="103" t="s">
        <v>357</v>
      </c>
      <c r="F11" s="24"/>
      <c r="G11" s="60"/>
      <c r="H11" s="114"/>
      <c r="I11" s="113"/>
      <c r="J11" s="21"/>
      <c r="L11" s="19"/>
    </row>
    <row r="12" spans="1:12" ht="38.25" customHeight="1" x14ac:dyDescent="0.2">
      <c r="A12" s="1" t="s">
        <v>294</v>
      </c>
      <c r="B12" s="16" t="s">
        <v>21</v>
      </c>
      <c r="C12" s="103">
        <v>96545</v>
      </c>
      <c r="D12" s="101" t="s">
        <v>373</v>
      </c>
      <c r="E12" s="103" t="s">
        <v>357</v>
      </c>
      <c r="F12" s="24"/>
      <c r="G12" s="60"/>
      <c r="H12" s="114"/>
      <c r="I12" s="113"/>
      <c r="J12" s="21"/>
    </row>
    <row r="13" spans="1:12" ht="38.25" customHeight="1" x14ac:dyDescent="0.2">
      <c r="A13" s="1" t="s">
        <v>26</v>
      </c>
      <c r="B13" s="16" t="s">
        <v>21</v>
      </c>
      <c r="C13" s="103">
        <v>96617</v>
      </c>
      <c r="D13" s="101" t="s">
        <v>364</v>
      </c>
      <c r="E13" s="103" t="s">
        <v>355</v>
      </c>
      <c r="F13" s="24"/>
      <c r="G13" s="60"/>
      <c r="H13" s="114"/>
      <c r="I13" s="113"/>
      <c r="J13" s="21"/>
    </row>
    <row r="14" spans="1:12" ht="38.25" customHeight="1" x14ac:dyDescent="0.2">
      <c r="A14" s="1" t="s">
        <v>28</v>
      </c>
      <c r="B14" s="16" t="s">
        <v>21</v>
      </c>
      <c r="C14" s="103">
        <v>98557</v>
      </c>
      <c r="D14" s="101" t="s">
        <v>365</v>
      </c>
      <c r="E14" s="103" t="s">
        <v>355</v>
      </c>
      <c r="F14" s="24"/>
      <c r="G14" s="60"/>
      <c r="H14" s="114"/>
      <c r="I14" s="113"/>
      <c r="J14" s="21"/>
    </row>
    <row r="15" spans="1:12" ht="38.25" customHeight="1" x14ac:dyDescent="0.2">
      <c r="A15" s="1" t="s">
        <v>295</v>
      </c>
      <c r="B15" s="16" t="s">
        <v>21</v>
      </c>
      <c r="C15" s="103">
        <v>96526</v>
      </c>
      <c r="D15" s="101" t="s">
        <v>366</v>
      </c>
      <c r="E15" s="103" t="s">
        <v>361</v>
      </c>
      <c r="F15" s="24"/>
      <c r="G15" s="60"/>
      <c r="H15" s="114"/>
      <c r="I15" s="113"/>
      <c r="J15" s="21"/>
    </row>
    <row r="16" spans="1:12" ht="38.25" customHeight="1" x14ac:dyDescent="0.2">
      <c r="A16" s="1" t="s">
        <v>296</v>
      </c>
      <c r="B16" s="16" t="s">
        <v>21</v>
      </c>
      <c r="C16" s="103" t="s">
        <v>383</v>
      </c>
      <c r="D16" s="101" t="s">
        <v>384</v>
      </c>
      <c r="E16" s="103" t="s">
        <v>361</v>
      </c>
      <c r="F16" s="24"/>
      <c r="G16" s="60"/>
      <c r="H16" s="114"/>
      <c r="I16" s="113"/>
      <c r="J16" s="21"/>
    </row>
    <row r="17" spans="1:10" ht="38.25" customHeight="1" x14ac:dyDescent="0.2">
      <c r="A17" s="1" t="s">
        <v>297</v>
      </c>
      <c r="B17" s="16" t="s">
        <v>21</v>
      </c>
      <c r="C17" s="22" t="s">
        <v>287</v>
      </c>
      <c r="D17" s="23" t="s">
        <v>286</v>
      </c>
      <c r="E17" s="114" t="s">
        <v>62</v>
      </c>
      <c r="F17" s="24"/>
      <c r="G17" s="60"/>
      <c r="H17" s="114"/>
      <c r="I17" s="113"/>
      <c r="J17" s="21"/>
    </row>
    <row r="18" spans="1:10" ht="38.25" customHeight="1" x14ac:dyDescent="0.2">
      <c r="A18" s="1" t="s">
        <v>388</v>
      </c>
      <c r="B18" s="16" t="s">
        <v>21</v>
      </c>
      <c r="C18" s="22" t="s">
        <v>288</v>
      </c>
      <c r="D18" s="23" t="s">
        <v>285</v>
      </c>
      <c r="E18" s="114" t="s">
        <v>29</v>
      </c>
      <c r="F18" s="24"/>
      <c r="G18" s="60"/>
      <c r="H18" s="114"/>
      <c r="I18" s="113"/>
      <c r="J18" s="21"/>
    </row>
    <row r="19" spans="1:10" ht="13.5" customHeight="1" x14ac:dyDescent="0.2">
      <c r="A19" s="115" t="s">
        <v>30</v>
      </c>
      <c r="B19" s="116"/>
      <c r="C19" s="117"/>
      <c r="D19" s="116" t="s">
        <v>31</v>
      </c>
      <c r="E19" s="118"/>
      <c r="F19" s="116"/>
      <c r="G19" s="119"/>
      <c r="H19" s="116"/>
      <c r="I19" s="116"/>
      <c r="J19" s="120">
        <f>SUM(J20:J26)</f>
        <v>0</v>
      </c>
    </row>
    <row r="20" spans="1:10" ht="51" x14ac:dyDescent="0.2">
      <c r="A20" s="1" t="s">
        <v>32</v>
      </c>
      <c r="B20" s="16" t="s">
        <v>21</v>
      </c>
      <c r="C20" s="22" t="s">
        <v>33</v>
      </c>
      <c r="D20" s="23" t="s">
        <v>34</v>
      </c>
      <c r="E20" s="22" t="s">
        <v>27</v>
      </c>
      <c r="F20" s="24"/>
      <c r="G20" s="60"/>
      <c r="H20" s="22"/>
      <c r="I20" s="113"/>
      <c r="J20" s="21"/>
    </row>
    <row r="21" spans="1:10" x14ac:dyDescent="0.2">
      <c r="A21" s="1" t="s">
        <v>35</v>
      </c>
      <c r="B21" s="16" t="s">
        <v>21</v>
      </c>
      <c r="C21" s="22">
        <v>92479</v>
      </c>
      <c r="D21" s="23" t="s">
        <v>354</v>
      </c>
      <c r="E21" s="22" t="s">
        <v>27</v>
      </c>
      <c r="F21" s="24"/>
      <c r="G21" s="60"/>
      <c r="H21" s="22"/>
      <c r="I21" s="113"/>
      <c r="J21" s="21"/>
    </row>
    <row r="22" spans="1:10" s="19" customFormat="1" ht="38.25" customHeight="1" x14ac:dyDescent="0.2">
      <c r="A22" s="1" t="s">
        <v>374</v>
      </c>
      <c r="B22" s="16" t="s">
        <v>21</v>
      </c>
      <c r="C22" s="22">
        <v>92759</v>
      </c>
      <c r="D22" s="23" t="s">
        <v>356</v>
      </c>
      <c r="E22" s="22" t="s">
        <v>357</v>
      </c>
      <c r="F22" s="24"/>
      <c r="G22" s="60"/>
      <c r="H22" s="22"/>
      <c r="I22" s="113"/>
      <c r="J22" s="21"/>
    </row>
    <row r="23" spans="1:10" ht="38.25" customHeight="1" x14ac:dyDescent="0.2">
      <c r="A23" s="1" t="s">
        <v>375</v>
      </c>
      <c r="B23" s="16" t="s">
        <v>21</v>
      </c>
      <c r="C23" s="22">
        <v>92760</v>
      </c>
      <c r="D23" s="23" t="s">
        <v>358</v>
      </c>
      <c r="E23" s="22" t="s">
        <v>357</v>
      </c>
      <c r="F23" s="24"/>
      <c r="G23" s="60"/>
      <c r="H23" s="22"/>
      <c r="I23" s="113"/>
      <c r="J23" s="21"/>
    </row>
    <row r="24" spans="1:10" ht="38.25" customHeight="1" x14ac:dyDescent="0.2">
      <c r="A24" s="1" t="s">
        <v>376</v>
      </c>
      <c r="B24" s="16" t="s">
        <v>21</v>
      </c>
      <c r="C24" s="22">
        <v>92761</v>
      </c>
      <c r="D24" s="23" t="s">
        <v>359</v>
      </c>
      <c r="E24" s="22" t="s">
        <v>357</v>
      </c>
      <c r="F24" s="24"/>
      <c r="G24" s="60"/>
      <c r="H24" s="22"/>
      <c r="I24" s="113"/>
      <c r="J24" s="21"/>
    </row>
    <row r="25" spans="1:10" ht="38.25" customHeight="1" x14ac:dyDescent="0.2">
      <c r="A25" s="1" t="s">
        <v>377</v>
      </c>
      <c r="B25" s="16" t="s">
        <v>21</v>
      </c>
      <c r="C25" s="22">
        <v>94971</v>
      </c>
      <c r="D25" s="23" t="s">
        <v>360</v>
      </c>
      <c r="E25" s="22" t="s">
        <v>62</v>
      </c>
      <c r="F25" s="24"/>
      <c r="G25" s="60"/>
      <c r="H25" s="22"/>
      <c r="I25" s="113"/>
      <c r="J25" s="21"/>
    </row>
    <row r="26" spans="1:10" ht="38.25" customHeight="1" x14ac:dyDescent="0.2">
      <c r="A26" s="1" t="s">
        <v>378</v>
      </c>
      <c r="B26" s="16" t="s">
        <v>21</v>
      </c>
      <c r="C26" s="22">
        <v>98557</v>
      </c>
      <c r="D26" s="23" t="s">
        <v>365</v>
      </c>
      <c r="E26" s="22" t="s">
        <v>27</v>
      </c>
      <c r="F26" s="24"/>
      <c r="G26" s="60"/>
      <c r="H26" s="22"/>
      <c r="I26" s="113"/>
      <c r="J26" s="21"/>
    </row>
    <row r="27" spans="1:10" ht="13.5" customHeight="1" x14ac:dyDescent="0.2">
      <c r="A27" s="115" t="s">
        <v>36</v>
      </c>
      <c r="B27" s="116"/>
      <c r="C27" s="117"/>
      <c r="D27" s="116" t="s">
        <v>37</v>
      </c>
      <c r="E27" s="118"/>
      <c r="F27" s="121"/>
      <c r="G27" s="121"/>
      <c r="H27" s="118"/>
      <c r="I27" s="118"/>
      <c r="J27" s="120">
        <f>SUM(J28:J32)</f>
        <v>0</v>
      </c>
    </row>
    <row r="28" spans="1:10" ht="53.25" customHeight="1" x14ac:dyDescent="0.2">
      <c r="A28" s="1" t="s">
        <v>38</v>
      </c>
      <c r="B28" s="16" t="s">
        <v>21</v>
      </c>
      <c r="C28" s="22" t="s">
        <v>39</v>
      </c>
      <c r="D28" s="23" t="s">
        <v>40</v>
      </c>
      <c r="E28" s="22" t="s">
        <v>27</v>
      </c>
      <c r="F28" s="24"/>
      <c r="G28" s="60"/>
      <c r="H28" s="22"/>
      <c r="I28" s="113"/>
      <c r="J28" s="24"/>
    </row>
    <row r="29" spans="1:10" ht="53.25" customHeight="1" x14ac:dyDescent="0.2">
      <c r="A29" s="1" t="s">
        <v>41</v>
      </c>
      <c r="B29" s="16" t="s">
        <v>21</v>
      </c>
      <c r="C29" s="22" t="s">
        <v>42</v>
      </c>
      <c r="D29" s="23" t="s">
        <v>43</v>
      </c>
      <c r="E29" s="22" t="s">
        <v>27</v>
      </c>
      <c r="F29" s="24"/>
      <c r="G29" s="60"/>
      <c r="H29" s="22"/>
      <c r="I29" s="113"/>
      <c r="J29" s="24"/>
    </row>
    <row r="30" spans="1:10" ht="53.25" customHeight="1" x14ac:dyDescent="0.2">
      <c r="A30" s="1" t="s">
        <v>44</v>
      </c>
      <c r="B30" s="16" t="s">
        <v>45</v>
      </c>
      <c r="C30" s="22" t="s">
        <v>46</v>
      </c>
      <c r="D30" s="23" t="s">
        <v>47</v>
      </c>
      <c r="E30" s="22" t="s">
        <v>22</v>
      </c>
      <c r="F30" s="24"/>
      <c r="G30" s="60"/>
      <c r="H30" s="22"/>
      <c r="I30" s="113"/>
      <c r="J30" s="24"/>
    </row>
    <row r="31" spans="1:10" ht="53.25" customHeight="1" x14ac:dyDescent="0.2">
      <c r="A31" s="1" t="s">
        <v>48</v>
      </c>
      <c r="B31" s="16" t="s">
        <v>21</v>
      </c>
      <c r="C31" s="22" t="s">
        <v>49</v>
      </c>
      <c r="D31" s="23" t="s">
        <v>50</v>
      </c>
      <c r="E31" s="22" t="s">
        <v>22</v>
      </c>
      <c r="F31" s="24"/>
      <c r="G31" s="60"/>
      <c r="H31" s="22"/>
      <c r="I31" s="113"/>
      <c r="J31" s="24"/>
    </row>
    <row r="32" spans="1:10" ht="53.25" customHeight="1" x14ac:dyDescent="0.2">
      <c r="A32" s="1" t="s">
        <v>51</v>
      </c>
      <c r="B32" s="16" t="s">
        <v>21</v>
      </c>
      <c r="C32" s="22" t="s">
        <v>52</v>
      </c>
      <c r="D32" s="23" t="s">
        <v>53</v>
      </c>
      <c r="E32" s="22" t="s">
        <v>27</v>
      </c>
      <c r="F32" s="24"/>
      <c r="G32" s="60"/>
      <c r="H32" s="22"/>
      <c r="I32" s="113"/>
      <c r="J32" s="24"/>
    </row>
    <row r="33" spans="1:26" ht="13.5" customHeight="1" x14ac:dyDescent="0.2">
      <c r="A33" s="115" t="s">
        <v>54</v>
      </c>
      <c r="B33" s="116"/>
      <c r="C33" s="117"/>
      <c r="D33" s="116" t="s">
        <v>55</v>
      </c>
      <c r="E33" s="118"/>
      <c r="F33" s="121"/>
      <c r="G33" s="121"/>
      <c r="H33" s="118"/>
      <c r="I33" s="118"/>
      <c r="J33" s="120">
        <f>SUM(J34:J37)</f>
        <v>0</v>
      </c>
    </row>
    <row r="34" spans="1:26" ht="45.75" customHeight="1" x14ac:dyDescent="0.2">
      <c r="A34" s="1" t="s">
        <v>56</v>
      </c>
      <c r="B34" s="16" t="s">
        <v>21</v>
      </c>
      <c r="C34" s="103" t="s">
        <v>385</v>
      </c>
      <c r="D34" s="101" t="s">
        <v>386</v>
      </c>
      <c r="E34" s="103" t="s">
        <v>355</v>
      </c>
      <c r="F34" s="24"/>
      <c r="G34" s="60"/>
      <c r="H34" s="114"/>
      <c r="I34" s="113"/>
      <c r="J34" s="21"/>
    </row>
    <row r="35" spans="1:26" ht="48.75" customHeight="1" x14ac:dyDescent="0.2">
      <c r="A35" s="23" t="s">
        <v>59</v>
      </c>
      <c r="B35" s="16" t="s">
        <v>21</v>
      </c>
      <c r="C35" s="22" t="s">
        <v>57</v>
      </c>
      <c r="D35" s="23" t="s">
        <v>58</v>
      </c>
      <c r="E35" s="22" t="s">
        <v>27</v>
      </c>
      <c r="F35" s="24"/>
      <c r="G35" s="60"/>
      <c r="H35" s="22"/>
      <c r="I35" s="113"/>
      <c r="J35" s="24"/>
    </row>
    <row r="36" spans="1:26" ht="48.75" customHeight="1" x14ac:dyDescent="0.2">
      <c r="A36" s="23" t="s">
        <v>63</v>
      </c>
      <c r="B36" s="16" t="s">
        <v>21</v>
      </c>
      <c r="C36" s="25" t="s">
        <v>60</v>
      </c>
      <c r="D36" s="23" t="s">
        <v>61</v>
      </c>
      <c r="E36" s="25" t="s">
        <v>62</v>
      </c>
      <c r="F36" s="24"/>
      <c r="G36" s="59"/>
      <c r="H36" s="25"/>
      <c r="I36" s="113"/>
      <c r="J36" s="24"/>
    </row>
    <row r="37" spans="1:26" ht="48.75" customHeight="1" x14ac:dyDescent="0.2">
      <c r="A37" s="23" t="s">
        <v>387</v>
      </c>
      <c r="B37" s="16" t="s">
        <v>21</v>
      </c>
      <c r="C37" s="25" t="s">
        <v>64</v>
      </c>
      <c r="D37" s="23" t="s">
        <v>277</v>
      </c>
      <c r="E37" s="25" t="s">
        <v>27</v>
      </c>
      <c r="F37" s="24"/>
      <c r="G37" s="59"/>
      <c r="H37" s="25"/>
      <c r="I37" s="113"/>
      <c r="J37" s="24"/>
    </row>
    <row r="38" spans="1:26" ht="13.5" customHeight="1" x14ac:dyDescent="0.2">
      <c r="A38" s="115" t="s">
        <v>65</v>
      </c>
      <c r="B38" s="116"/>
      <c r="C38" s="117"/>
      <c r="D38" s="116" t="s">
        <v>66</v>
      </c>
      <c r="E38" s="118"/>
      <c r="F38" s="121"/>
      <c r="G38" s="121"/>
      <c r="H38" s="118"/>
      <c r="I38" s="118"/>
      <c r="J38" s="120">
        <f>SUM(J39:J42)</f>
        <v>0</v>
      </c>
    </row>
    <row r="39" spans="1:26" ht="50.25" customHeight="1" x14ac:dyDescent="0.2">
      <c r="A39" s="23" t="s">
        <v>67</v>
      </c>
      <c r="B39" s="16" t="s">
        <v>21</v>
      </c>
      <c r="C39" s="25" t="s">
        <v>258</v>
      </c>
      <c r="D39" s="23" t="s">
        <v>257</v>
      </c>
      <c r="E39" s="25" t="s">
        <v>27</v>
      </c>
      <c r="F39" s="24"/>
      <c r="G39" s="59"/>
      <c r="H39" s="25"/>
      <c r="I39" s="113"/>
      <c r="J39" s="24"/>
    </row>
    <row r="40" spans="1:26" ht="50.25" customHeight="1" x14ac:dyDescent="0.2">
      <c r="A40" s="23" t="s">
        <v>68</v>
      </c>
      <c r="B40" s="16" t="s">
        <v>21</v>
      </c>
      <c r="C40" s="25" t="s">
        <v>69</v>
      </c>
      <c r="D40" s="23" t="s">
        <v>278</v>
      </c>
      <c r="E40" s="25" t="s">
        <v>27</v>
      </c>
      <c r="F40" s="24"/>
      <c r="G40" s="59"/>
      <c r="H40" s="25"/>
      <c r="I40" s="113"/>
      <c r="J40" s="24"/>
    </row>
    <row r="41" spans="1:26" ht="50.25" customHeight="1" x14ac:dyDescent="0.2">
      <c r="A41" s="23" t="s">
        <v>70</v>
      </c>
      <c r="B41" s="16" t="s">
        <v>21</v>
      </c>
      <c r="C41" s="25" t="s">
        <v>64</v>
      </c>
      <c r="D41" s="23" t="s">
        <v>71</v>
      </c>
      <c r="E41" s="25" t="s">
        <v>27</v>
      </c>
      <c r="F41" s="24"/>
      <c r="G41" s="59"/>
      <c r="H41" s="25"/>
      <c r="I41" s="113"/>
      <c r="J41" s="24"/>
    </row>
    <row r="42" spans="1:26" ht="50.25" customHeight="1" x14ac:dyDescent="0.2">
      <c r="A42" s="23" t="s">
        <v>72</v>
      </c>
      <c r="B42" s="16" t="s">
        <v>21</v>
      </c>
      <c r="C42" s="25" t="s">
        <v>73</v>
      </c>
      <c r="D42" s="23" t="s">
        <v>74</v>
      </c>
      <c r="E42" s="25" t="s">
        <v>27</v>
      </c>
      <c r="F42" s="24"/>
      <c r="G42" s="59"/>
      <c r="H42" s="25"/>
      <c r="I42" s="113"/>
      <c r="J42" s="24"/>
    </row>
    <row r="43" spans="1:26" ht="13.5" customHeight="1" x14ac:dyDescent="0.2">
      <c r="A43" s="115" t="s">
        <v>75</v>
      </c>
      <c r="B43" s="116"/>
      <c r="C43" s="117"/>
      <c r="D43" s="118" t="s">
        <v>76</v>
      </c>
      <c r="E43" s="118"/>
      <c r="F43" s="118"/>
      <c r="G43" s="119"/>
      <c r="H43" s="118"/>
      <c r="I43" s="118"/>
      <c r="J43" s="120">
        <f>SUM(J44:J45)</f>
        <v>0</v>
      </c>
    </row>
    <row r="44" spans="1:26" ht="49.5" customHeight="1" x14ac:dyDescent="0.2">
      <c r="A44" s="23" t="s">
        <v>77</v>
      </c>
      <c r="B44" s="16" t="s">
        <v>21</v>
      </c>
      <c r="C44" s="25" t="s">
        <v>78</v>
      </c>
      <c r="D44" s="23" t="s">
        <v>79</v>
      </c>
      <c r="E44" s="25" t="s">
        <v>27</v>
      </c>
      <c r="F44" s="24"/>
      <c r="G44" s="59"/>
      <c r="H44" s="25"/>
      <c r="I44" s="113"/>
      <c r="J44" s="24"/>
    </row>
    <row r="45" spans="1:26" ht="49.5" customHeight="1" x14ac:dyDescent="0.2">
      <c r="A45" s="23" t="s">
        <v>80</v>
      </c>
      <c r="B45" s="16" t="s">
        <v>21</v>
      </c>
      <c r="C45" s="25" t="s">
        <v>81</v>
      </c>
      <c r="D45" s="23" t="s">
        <v>82</v>
      </c>
      <c r="E45" s="25" t="s">
        <v>27</v>
      </c>
      <c r="F45" s="24"/>
      <c r="G45" s="59"/>
      <c r="H45" s="25"/>
      <c r="I45" s="113"/>
      <c r="J45" s="24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spans="1:26" ht="13.5" customHeight="1" x14ac:dyDescent="0.2">
      <c r="A46" s="115" t="s">
        <v>83</v>
      </c>
      <c r="B46" s="116"/>
      <c r="C46" s="117"/>
      <c r="D46" s="118" t="s">
        <v>84</v>
      </c>
      <c r="E46" s="118"/>
      <c r="F46" s="118"/>
      <c r="G46" s="119"/>
      <c r="H46" s="118"/>
      <c r="I46" s="118"/>
      <c r="J46" s="119">
        <f>SUM(J47:J48)</f>
        <v>0</v>
      </c>
    </row>
    <row r="47" spans="1:26" ht="39.75" customHeight="1" x14ac:dyDescent="0.2">
      <c r="A47" s="1" t="s">
        <v>85</v>
      </c>
      <c r="B47" s="16" t="s">
        <v>21</v>
      </c>
      <c r="C47" s="25" t="s">
        <v>86</v>
      </c>
      <c r="D47" s="23" t="s">
        <v>87</v>
      </c>
      <c r="E47" s="25" t="s">
        <v>27</v>
      </c>
      <c r="F47" s="26"/>
      <c r="G47" s="59"/>
      <c r="H47" s="25"/>
      <c r="I47" s="113"/>
      <c r="J47" s="24"/>
    </row>
    <row r="48" spans="1:26" ht="39.75" customHeight="1" x14ac:dyDescent="0.2">
      <c r="A48" s="1" t="s">
        <v>88</v>
      </c>
      <c r="B48" s="16" t="s">
        <v>21</v>
      </c>
      <c r="C48" s="25" t="s">
        <v>89</v>
      </c>
      <c r="D48" s="23" t="s">
        <v>90</v>
      </c>
      <c r="E48" s="25" t="s">
        <v>27</v>
      </c>
      <c r="F48" s="26"/>
      <c r="G48" s="59"/>
      <c r="H48" s="25"/>
      <c r="I48" s="113"/>
      <c r="J48" s="24"/>
    </row>
    <row r="49" spans="1:10" ht="13.5" customHeight="1" x14ac:dyDescent="0.2">
      <c r="A49" s="115" t="s">
        <v>91</v>
      </c>
      <c r="B49" s="116"/>
      <c r="C49" s="117"/>
      <c r="D49" s="118" t="s">
        <v>92</v>
      </c>
      <c r="E49" s="118"/>
      <c r="F49" s="118"/>
      <c r="G49" s="119"/>
      <c r="H49" s="118"/>
      <c r="I49" s="118"/>
      <c r="J49" s="119">
        <f>SUM(J50:J56)</f>
        <v>0</v>
      </c>
    </row>
    <row r="50" spans="1:10" ht="38.25" customHeight="1" x14ac:dyDescent="0.2">
      <c r="A50" s="1" t="s">
        <v>93</v>
      </c>
      <c r="B50" s="16" t="s">
        <v>21</v>
      </c>
      <c r="C50" s="25" t="s">
        <v>94</v>
      </c>
      <c r="D50" s="23" t="s">
        <v>95</v>
      </c>
      <c r="E50" s="25" t="s">
        <v>96</v>
      </c>
      <c r="F50" s="26"/>
      <c r="G50" s="59"/>
      <c r="H50" s="25"/>
      <c r="I50" s="113"/>
      <c r="J50" s="24"/>
    </row>
    <row r="51" spans="1:10" ht="38.25" customHeight="1" x14ac:dyDescent="0.2">
      <c r="A51" s="1" t="s">
        <v>97</v>
      </c>
      <c r="B51" s="16" t="s">
        <v>45</v>
      </c>
      <c r="C51" s="25">
        <v>377</v>
      </c>
      <c r="D51" s="23" t="s">
        <v>98</v>
      </c>
      <c r="E51" s="25" t="s">
        <v>96</v>
      </c>
      <c r="F51" s="26"/>
      <c r="G51" s="122"/>
      <c r="H51" s="25"/>
      <c r="I51" s="113"/>
      <c r="J51" s="24"/>
    </row>
    <row r="52" spans="1:10" ht="38.25" customHeight="1" x14ac:dyDescent="0.2">
      <c r="A52" s="1" t="s">
        <v>99</v>
      </c>
      <c r="B52" s="16" t="s">
        <v>21</v>
      </c>
      <c r="C52" s="25" t="s">
        <v>100</v>
      </c>
      <c r="D52" s="23" t="s">
        <v>101</v>
      </c>
      <c r="E52" s="25" t="s">
        <v>96</v>
      </c>
      <c r="F52" s="26"/>
      <c r="G52" s="59"/>
      <c r="H52" s="25"/>
      <c r="I52" s="113"/>
      <c r="J52" s="24"/>
    </row>
    <row r="53" spans="1:10" ht="38.25" customHeight="1" x14ac:dyDescent="0.2">
      <c r="A53" s="1" t="s">
        <v>102</v>
      </c>
      <c r="B53" s="16" t="s">
        <v>45</v>
      </c>
      <c r="C53" s="25" t="s">
        <v>103</v>
      </c>
      <c r="D53" s="23" t="s">
        <v>104</v>
      </c>
      <c r="E53" s="25" t="s">
        <v>96</v>
      </c>
      <c r="F53" s="26"/>
      <c r="G53" s="59"/>
      <c r="H53" s="25"/>
      <c r="I53" s="113"/>
      <c r="J53" s="24"/>
    </row>
    <row r="54" spans="1:10" ht="38.25" customHeight="1" x14ac:dyDescent="0.2">
      <c r="A54" s="1" t="s">
        <v>105</v>
      </c>
      <c r="B54" s="16" t="s">
        <v>21</v>
      </c>
      <c r="C54" s="25" t="s">
        <v>279</v>
      </c>
      <c r="D54" s="23" t="s">
        <v>280</v>
      </c>
      <c r="E54" s="25" t="s">
        <v>96</v>
      </c>
      <c r="F54" s="26"/>
      <c r="G54" s="59"/>
      <c r="H54" s="25"/>
      <c r="I54" s="113"/>
      <c r="J54" s="24"/>
    </row>
    <row r="55" spans="1:10" ht="38.25" customHeight="1" x14ac:dyDescent="0.2">
      <c r="A55" s="1" t="s">
        <v>379</v>
      </c>
      <c r="B55" s="16" t="s">
        <v>291</v>
      </c>
      <c r="C55" s="25" t="s">
        <v>290</v>
      </c>
      <c r="D55" s="23" t="s">
        <v>289</v>
      </c>
      <c r="E55" s="25" t="s">
        <v>292</v>
      </c>
      <c r="F55" s="26"/>
      <c r="G55" s="59"/>
      <c r="H55" s="25"/>
      <c r="I55" s="113"/>
      <c r="J55" s="24"/>
    </row>
    <row r="56" spans="1:10" ht="38.25" customHeight="1" x14ac:dyDescent="0.2">
      <c r="A56" s="1" t="s">
        <v>382</v>
      </c>
      <c r="B56" s="16" t="s">
        <v>21</v>
      </c>
      <c r="C56" s="25" t="s">
        <v>106</v>
      </c>
      <c r="D56" s="23" t="s">
        <v>107</v>
      </c>
      <c r="E56" s="25" t="s">
        <v>96</v>
      </c>
      <c r="F56" s="26"/>
      <c r="G56" s="59"/>
      <c r="H56" s="25"/>
      <c r="I56" s="113"/>
      <c r="J56" s="24"/>
    </row>
    <row r="57" spans="1:10" ht="13.5" customHeight="1" x14ac:dyDescent="0.2">
      <c r="A57" s="115" t="s">
        <v>108</v>
      </c>
      <c r="B57" s="116"/>
      <c r="C57" s="117"/>
      <c r="D57" s="118" t="s">
        <v>109</v>
      </c>
      <c r="E57" s="118"/>
      <c r="F57" s="118"/>
      <c r="G57" s="119"/>
      <c r="H57" s="118"/>
      <c r="I57" s="118"/>
      <c r="J57" s="119">
        <f>SUM(J58:J67)</f>
        <v>0</v>
      </c>
    </row>
    <row r="58" spans="1:10" ht="51" x14ac:dyDescent="0.2">
      <c r="A58" s="1" t="s">
        <v>110</v>
      </c>
      <c r="B58" s="16" t="s">
        <v>21</v>
      </c>
      <c r="C58" s="25" t="s">
        <v>111</v>
      </c>
      <c r="D58" s="23" t="s">
        <v>112</v>
      </c>
      <c r="E58" s="25" t="s">
        <v>22</v>
      </c>
      <c r="F58" s="26"/>
      <c r="G58" s="59"/>
      <c r="H58" s="25"/>
      <c r="I58" s="113"/>
      <c r="J58" s="24"/>
    </row>
    <row r="59" spans="1:10" ht="63.75" x14ac:dyDescent="0.2">
      <c r="A59" s="1" t="s">
        <v>113</v>
      </c>
      <c r="B59" s="16" t="s">
        <v>21</v>
      </c>
      <c r="C59" s="25" t="s">
        <v>114</v>
      </c>
      <c r="D59" s="23" t="s">
        <v>115</v>
      </c>
      <c r="E59" s="25" t="s">
        <v>22</v>
      </c>
      <c r="F59" s="26"/>
      <c r="G59" s="59"/>
      <c r="H59" s="25"/>
      <c r="I59" s="113"/>
      <c r="J59" s="24"/>
    </row>
    <row r="60" spans="1:10" ht="51.75" customHeight="1" x14ac:dyDescent="0.2">
      <c r="A60" s="1" t="s">
        <v>116</v>
      </c>
      <c r="B60" s="16" t="s">
        <v>21</v>
      </c>
      <c r="C60" s="25" t="s">
        <v>117</v>
      </c>
      <c r="D60" s="23" t="s">
        <v>118</v>
      </c>
      <c r="E60" s="25" t="s">
        <v>22</v>
      </c>
      <c r="F60" s="26"/>
      <c r="G60" s="59"/>
      <c r="H60" s="25"/>
      <c r="I60" s="113"/>
      <c r="J60" s="24"/>
    </row>
    <row r="61" spans="1:10" ht="51" x14ac:dyDescent="0.2">
      <c r="A61" s="1" t="s">
        <v>123</v>
      </c>
      <c r="B61" s="16" t="s">
        <v>21</v>
      </c>
      <c r="C61" s="25" t="s">
        <v>119</v>
      </c>
      <c r="D61" s="23" t="s">
        <v>120</v>
      </c>
      <c r="E61" s="25" t="s">
        <v>22</v>
      </c>
      <c r="F61" s="26"/>
      <c r="G61" s="59"/>
      <c r="H61" s="25"/>
      <c r="I61" s="113"/>
      <c r="J61" s="24"/>
    </row>
    <row r="62" spans="1:10" ht="51" x14ac:dyDescent="0.2">
      <c r="A62" s="1" t="s">
        <v>126</v>
      </c>
      <c r="B62" s="16" t="s">
        <v>21</v>
      </c>
      <c r="C62" s="25" t="s">
        <v>121</v>
      </c>
      <c r="D62" s="23" t="s">
        <v>122</v>
      </c>
      <c r="E62" s="25" t="s">
        <v>22</v>
      </c>
      <c r="F62" s="26"/>
      <c r="G62" s="59"/>
      <c r="H62" s="25"/>
      <c r="I62" s="113"/>
      <c r="J62" s="24"/>
    </row>
    <row r="63" spans="1:10" ht="39.75" customHeight="1" x14ac:dyDescent="0.2">
      <c r="A63" s="1" t="s">
        <v>380</v>
      </c>
      <c r="B63" s="16" t="s">
        <v>21</v>
      </c>
      <c r="C63" s="25" t="s">
        <v>124</v>
      </c>
      <c r="D63" s="23" t="s">
        <v>125</v>
      </c>
      <c r="E63" s="25" t="s">
        <v>96</v>
      </c>
      <c r="F63" s="26"/>
      <c r="G63" s="59"/>
      <c r="H63" s="25"/>
      <c r="I63" s="113"/>
      <c r="J63" s="24"/>
    </row>
    <row r="64" spans="1:10" ht="39.75" customHeight="1" x14ac:dyDescent="0.2">
      <c r="A64" s="1" t="s">
        <v>381</v>
      </c>
      <c r="B64" s="16" t="s">
        <v>21</v>
      </c>
      <c r="C64" s="25" t="s">
        <v>127</v>
      </c>
      <c r="D64" s="23" t="s">
        <v>128</v>
      </c>
      <c r="E64" s="25" t="s">
        <v>96</v>
      </c>
      <c r="F64" s="26"/>
      <c r="G64" s="59"/>
      <c r="H64" s="25"/>
      <c r="I64" s="113"/>
      <c r="J64" s="24"/>
    </row>
    <row r="65" spans="1:10" ht="39.75" customHeight="1" x14ac:dyDescent="0.2">
      <c r="A65" s="1" t="s">
        <v>129</v>
      </c>
      <c r="B65" s="16" t="s">
        <v>21</v>
      </c>
      <c r="C65" s="25" t="s">
        <v>130</v>
      </c>
      <c r="D65" s="23" t="s">
        <v>131</v>
      </c>
      <c r="E65" s="25" t="s">
        <v>96</v>
      </c>
      <c r="F65" s="26"/>
      <c r="G65" s="59"/>
      <c r="H65" s="25"/>
      <c r="I65" s="113"/>
      <c r="J65" s="24"/>
    </row>
    <row r="66" spans="1:10" ht="39.75" customHeight="1" x14ac:dyDescent="0.2">
      <c r="A66" s="1" t="s">
        <v>132</v>
      </c>
      <c r="B66" s="16" t="s">
        <v>21</v>
      </c>
      <c r="C66" s="25" t="s">
        <v>133</v>
      </c>
      <c r="D66" s="23" t="s">
        <v>134</v>
      </c>
      <c r="E66" s="25" t="s">
        <v>22</v>
      </c>
      <c r="F66" s="26"/>
      <c r="G66" s="59"/>
      <c r="H66" s="25"/>
      <c r="I66" s="113"/>
      <c r="J66" s="24"/>
    </row>
    <row r="67" spans="1:10" ht="39.75" customHeight="1" x14ac:dyDescent="0.2">
      <c r="A67" s="1" t="s">
        <v>135</v>
      </c>
      <c r="B67" s="16" t="s">
        <v>21</v>
      </c>
      <c r="C67" s="25" t="s">
        <v>136</v>
      </c>
      <c r="D67" s="23" t="s">
        <v>137</v>
      </c>
      <c r="E67" s="25" t="s">
        <v>22</v>
      </c>
      <c r="F67" s="26"/>
      <c r="G67" s="59"/>
      <c r="H67" s="25"/>
      <c r="I67" s="113"/>
      <c r="J67" s="24"/>
    </row>
    <row r="68" spans="1:10" ht="13.5" customHeight="1" x14ac:dyDescent="0.2">
      <c r="A68" s="115" t="s">
        <v>138</v>
      </c>
      <c r="B68" s="116"/>
      <c r="C68" s="117"/>
      <c r="D68" s="116" t="s">
        <v>139</v>
      </c>
      <c r="E68" s="118"/>
      <c r="F68" s="121"/>
      <c r="G68" s="121"/>
      <c r="H68" s="118"/>
      <c r="I68" s="118"/>
      <c r="J68" s="119">
        <f>SUM(J69:J78)</f>
        <v>0</v>
      </c>
    </row>
    <row r="69" spans="1:10" ht="52.5" customHeight="1" x14ac:dyDescent="0.2">
      <c r="A69" s="1" t="s">
        <v>140</v>
      </c>
      <c r="B69" s="16" t="s">
        <v>21</v>
      </c>
      <c r="C69" s="25" t="s">
        <v>260</v>
      </c>
      <c r="D69" s="28" t="s">
        <v>141</v>
      </c>
      <c r="E69" s="25" t="s">
        <v>96</v>
      </c>
      <c r="F69" s="59"/>
      <c r="G69" s="59"/>
      <c r="H69" s="25"/>
      <c r="I69" s="113"/>
      <c r="J69" s="24"/>
    </row>
    <row r="70" spans="1:10" ht="52.5" customHeight="1" x14ac:dyDescent="0.2">
      <c r="A70" s="1" t="s">
        <v>142</v>
      </c>
      <c r="B70" s="16" t="s">
        <v>21</v>
      </c>
      <c r="C70" s="25" t="s">
        <v>259</v>
      </c>
      <c r="D70" s="28" t="s">
        <v>143</v>
      </c>
      <c r="E70" s="25" t="s">
        <v>96</v>
      </c>
      <c r="F70" s="59"/>
      <c r="G70" s="59"/>
      <c r="H70" s="25"/>
      <c r="I70" s="113"/>
      <c r="J70" s="24"/>
    </row>
    <row r="71" spans="1:10" ht="52.5" customHeight="1" x14ac:dyDescent="0.2">
      <c r="A71" s="1" t="s">
        <v>144</v>
      </c>
      <c r="B71" s="16" t="s">
        <v>21</v>
      </c>
      <c r="C71" s="25" t="s">
        <v>145</v>
      </c>
      <c r="D71" s="28" t="s">
        <v>146</v>
      </c>
      <c r="E71" s="25" t="s">
        <v>96</v>
      </c>
      <c r="F71" s="59"/>
      <c r="G71" s="59"/>
      <c r="H71" s="25"/>
      <c r="I71" s="113"/>
      <c r="J71" s="24"/>
    </row>
    <row r="72" spans="1:10" ht="52.5" customHeight="1" x14ac:dyDescent="0.2">
      <c r="A72" s="1" t="s">
        <v>147</v>
      </c>
      <c r="B72" s="16" t="s">
        <v>21</v>
      </c>
      <c r="C72" s="25" t="s">
        <v>148</v>
      </c>
      <c r="D72" s="28" t="s">
        <v>149</v>
      </c>
      <c r="E72" s="25" t="s">
        <v>96</v>
      </c>
      <c r="F72" s="59"/>
      <c r="G72" s="59"/>
      <c r="H72" s="25"/>
      <c r="I72" s="113"/>
      <c r="J72" s="24"/>
    </row>
    <row r="73" spans="1:10" ht="52.5" customHeight="1" x14ac:dyDescent="0.2">
      <c r="A73" s="1" t="s">
        <v>150</v>
      </c>
      <c r="B73" s="16" t="s">
        <v>21</v>
      </c>
      <c r="C73" s="25" t="s">
        <v>151</v>
      </c>
      <c r="D73" s="28" t="s">
        <v>152</v>
      </c>
      <c r="E73" s="25" t="s">
        <v>96</v>
      </c>
      <c r="F73" s="59"/>
      <c r="G73" s="59"/>
      <c r="H73" s="25"/>
      <c r="I73" s="113"/>
      <c r="J73" s="24"/>
    </row>
    <row r="74" spans="1:10" ht="52.5" customHeight="1" x14ac:dyDescent="0.2">
      <c r="A74" s="1" t="s">
        <v>153</v>
      </c>
      <c r="B74" s="16" t="s">
        <v>21</v>
      </c>
      <c r="C74" s="25" t="s">
        <v>154</v>
      </c>
      <c r="D74" s="28" t="s">
        <v>155</v>
      </c>
      <c r="E74" s="25" t="s">
        <v>96</v>
      </c>
      <c r="F74" s="59"/>
      <c r="G74" s="59"/>
      <c r="H74" s="25"/>
      <c r="I74" s="113"/>
      <c r="J74" s="24"/>
    </row>
    <row r="75" spans="1:10" ht="52.5" customHeight="1" x14ac:dyDescent="0.2">
      <c r="A75" s="1" t="s">
        <v>156</v>
      </c>
      <c r="B75" s="16" t="s">
        <v>21</v>
      </c>
      <c r="C75" s="25" t="s">
        <v>157</v>
      </c>
      <c r="D75" s="28" t="s">
        <v>158</v>
      </c>
      <c r="E75" s="25" t="s">
        <v>96</v>
      </c>
      <c r="F75" s="59"/>
      <c r="G75" s="59"/>
      <c r="H75" s="25"/>
      <c r="I75" s="113"/>
      <c r="J75" s="24"/>
    </row>
    <row r="76" spans="1:10" ht="52.5" customHeight="1" x14ac:dyDescent="0.2">
      <c r="A76" s="1" t="s">
        <v>159</v>
      </c>
      <c r="B76" s="16" t="s">
        <v>21</v>
      </c>
      <c r="C76" s="25" t="s">
        <v>160</v>
      </c>
      <c r="D76" s="28" t="s">
        <v>161</v>
      </c>
      <c r="E76" s="25" t="s">
        <v>96</v>
      </c>
      <c r="F76" s="59"/>
      <c r="G76" s="59"/>
      <c r="H76" s="25"/>
      <c r="I76" s="113"/>
      <c r="J76" s="24"/>
    </row>
    <row r="77" spans="1:10" ht="52.5" customHeight="1" x14ac:dyDescent="0.2">
      <c r="A77" s="1" t="s">
        <v>162</v>
      </c>
      <c r="B77" s="16" t="s">
        <v>21</v>
      </c>
      <c r="C77" s="25" t="s">
        <v>163</v>
      </c>
      <c r="D77" s="28" t="s">
        <v>164</v>
      </c>
      <c r="E77" s="25" t="s">
        <v>96</v>
      </c>
      <c r="F77" s="59"/>
      <c r="G77" s="59"/>
      <c r="H77" s="25"/>
      <c r="I77" s="113"/>
      <c r="J77" s="24"/>
    </row>
    <row r="78" spans="1:10" ht="52.5" customHeight="1" x14ac:dyDescent="0.2">
      <c r="A78" s="1" t="s">
        <v>368</v>
      </c>
      <c r="B78" s="16" t="s">
        <v>369</v>
      </c>
      <c r="C78" s="25" t="s">
        <v>372</v>
      </c>
      <c r="D78" s="28" t="s">
        <v>370</v>
      </c>
      <c r="E78" s="25" t="s">
        <v>371</v>
      </c>
      <c r="F78" s="59"/>
      <c r="G78" s="59"/>
      <c r="H78" s="25"/>
      <c r="I78" s="113"/>
      <c r="J78" s="24"/>
    </row>
    <row r="81" spans="1:10" ht="13.5" customHeight="1" x14ac:dyDescent="0.2">
      <c r="A81" s="133" t="s">
        <v>298</v>
      </c>
      <c r="B81" s="134"/>
      <c r="C81" s="134"/>
      <c r="D81" s="134"/>
      <c r="E81" s="134"/>
      <c r="F81" s="134"/>
      <c r="G81" s="134"/>
      <c r="H81" s="134"/>
      <c r="I81" s="134"/>
      <c r="J81" s="7">
        <f>J83+J93</f>
        <v>0</v>
      </c>
    </row>
    <row r="82" spans="1:10" ht="25.5" x14ac:dyDescent="0.2">
      <c r="A82" s="85" t="s">
        <v>7</v>
      </c>
      <c r="B82" s="85" t="s">
        <v>8</v>
      </c>
      <c r="C82" s="86" t="s">
        <v>9</v>
      </c>
      <c r="D82" s="85" t="s">
        <v>10</v>
      </c>
      <c r="E82" s="85" t="s">
        <v>11</v>
      </c>
      <c r="F82" s="85" t="s">
        <v>12</v>
      </c>
      <c r="G82" s="85" t="s">
        <v>13</v>
      </c>
      <c r="H82" s="85" t="s">
        <v>14</v>
      </c>
      <c r="I82" s="85" t="s">
        <v>15</v>
      </c>
      <c r="J82" s="85" t="s">
        <v>16</v>
      </c>
    </row>
    <row r="83" spans="1:10" ht="13.5" customHeight="1" x14ac:dyDescent="0.2">
      <c r="A83" s="11" t="s">
        <v>165</v>
      </c>
      <c r="B83" s="11"/>
      <c r="C83" s="10"/>
      <c r="D83" s="9" t="s">
        <v>299</v>
      </c>
      <c r="E83" s="9"/>
      <c r="F83" s="9"/>
      <c r="G83" s="12"/>
      <c r="H83" s="9"/>
      <c r="I83" s="9"/>
      <c r="J83" s="27">
        <f>SUM(J84:J92)</f>
        <v>0</v>
      </c>
    </row>
    <row r="84" spans="1:10" ht="13.5" customHeight="1" x14ac:dyDescent="0.2">
      <c r="A84" s="1" t="s">
        <v>166</v>
      </c>
      <c r="B84" s="16" t="s">
        <v>21</v>
      </c>
      <c r="C84" s="29">
        <v>101159</v>
      </c>
      <c r="D84" s="30" t="s">
        <v>167</v>
      </c>
      <c r="E84" s="31" t="s">
        <v>24</v>
      </c>
      <c r="F84" s="32"/>
      <c r="G84" s="58"/>
      <c r="H84" s="87"/>
      <c r="I84" s="18"/>
      <c r="J84" s="17"/>
    </row>
    <row r="85" spans="1:10" ht="13.5" customHeight="1" x14ac:dyDescent="0.2">
      <c r="A85" s="1" t="s">
        <v>168</v>
      </c>
      <c r="B85" s="16" t="s">
        <v>21</v>
      </c>
      <c r="C85" s="29">
        <v>102307</v>
      </c>
      <c r="D85" s="30" t="s">
        <v>300</v>
      </c>
      <c r="E85" s="31" t="s">
        <v>23</v>
      </c>
      <c r="F85" s="33"/>
      <c r="G85" s="58"/>
      <c r="H85" s="87"/>
      <c r="I85" s="18"/>
      <c r="J85" s="17"/>
    </row>
    <row r="86" spans="1:10" ht="13.5" customHeight="1" x14ac:dyDescent="0.2">
      <c r="A86" s="1" t="s">
        <v>169</v>
      </c>
      <c r="B86" s="16" t="s">
        <v>21</v>
      </c>
      <c r="C86" s="29">
        <v>101617</v>
      </c>
      <c r="D86" s="30" t="s">
        <v>301</v>
      </c>
      <c r="E86" s="31" t="s">
        <v>24</v>
      </c>
      <c r="F86" s="33"/>
      <c r="G86" s="58"/>
      <c r="H86" s="87"/>
      <c r="I86" s="18"/>
      <c r="J86" s="17"/>
    </row>
    <row r="87" spans="1:10" x14ac:dyDescent="0.2">
      <c r="A87" s="1" t="s">
        <v>170</v>
      </c>
      <c r="B87" s="16" t="s">
        <v>21</v>
      </c>
      <c r="C87" s="29">
        <v>87879</v>
      </c>
      <c r="D87" s="30" t="s">
        <v>172</v>
      </c>
      <c r="E87" s="31" t="s">
        <v>24</v>
      </c>
      <c r="F87" s="34"/>
      <c r="G87" s="58"/>
      <c r="H87" s="87"/>
      <c r="I87" s="18"/>
      <c r="J87" s="17"/>
    </row>
    <row r="88" spans="1:10" ht="25.5" x14ac:dyDescent="0.2">
      <c r="A88" s="1" t="s">
        <v>171</v>
      </c>
      <c r="B88" s="16" t="s">
        <v>21</v>
      </c>
      <c r="C88" s="29">
        <v>87794</v>
      </c>
      <c r="D88" s="30" t="s">
        <v>174</v>
      </c>
      <c r="E88" s="31" t="s">
        <v>24</v>
      </c>
      <c r="F88" s="34"/>
      <c r="G88" s="58"/>
      <c r="H88" s="87"/>
      <c r="I88" s="18"/>
      <c r="J88" s="17"/>
    </row>
    <row r="89" spans="1:10" ht="25.5" x14ac:dyDescent="0.2">
      <c r="A89" s="1" t="s">
        <v>173</v>
      </c>
      <c r="B89" s="16" t="s">
        <v>21</v>
      </c>
      <c r="C89" s="29">
        <v>96622</v>
      </c>
      <c r="D89" s="30" t="s">
        <v>176</v>
      </c>
      <c r="E89" s="31" t="s">
        <v>23</v>
      </c>
      <c r="F89" s="32"/>
      <c r="G89" s="58"/>
      <c r="H89" s="87"/>
      <c r="I89" s="18"/>
      <c r="J89" s="17"/>
    </row>
    <row r="90" spans="1:10" ht="25.5" x14ac:dyDescent="0.2">
      <c r="A90" s="1" t="s">
        <v>175</v>
      </c>
      <c r="B90" s="16" t="s">
        <v>21</v>
      </c>
      <c r="C90" s="29">
        <v>92769</v>
      </c>
      <c r="D90" s="30" t="s">
        <v>178</v>
      </c>
      <c r="E90" s="31" t="s">
        <v>25</v>
      </c>
      <c r="F90" s="32"/>
      <c r="G90" s="58"/>
      <c r="H90" s="87"/>
      <c r="I90" s="18"/>
      <c r="J90" s="17"/>
    </row>
    <row r="91" spans="1:10" ht="13.5" customHeight="1" x14ac:dyDescent="0.2">
      <c r="A91" s="1" t="s">
        <v>177</v>
      </c>
      <c r="B91" s="16" t="s">
        <v>21</v>
      </c>
      <c r="C91" s="29">
        <v>102727</v>
      </c>
      <c r="D91" s="30" t="s">
        <v>180</v>
      </c>
      <c r="E91" s="31" t="s">
        <v>24</v>
      </c>
      <c r="F91" s="32"/>
      <c r="G91" s="58"/>
      <c r="H91" s="87"/>
      <c r="I91" s="18"/>
      <c r="J91" s="17"/>
    </row>
    <row r="92" spans="1:10" ht="13.5" customHeight="1" x14ac:dyDescent="0.2">
      <c r="A92" s="1" t="s">
        <v>179</v>
      </c>
      <c r="B92" s="16" t="s">
        <v>21</v>
      </c>
      <c r="C92" s="29">
        <v>94965</v>
      </c>
      <c r="D92" s="30" t="s">
        <v>181</v>
      </c>
      <c r="E92" s="31" t="s">
        <v>182</v>
      </c>
      <c r="F92" s="32"/>
      <c r="G92" s="58"/>
      <c r="H92" s="87"/>
      <c r="I92" s="18"/>
      <c r="J92" s="17"/>
    </row>
    <row r="93" spans="1:10" ht="13.5" customHeight="1" x14ac:dyDescent="0.2">
      <c r="A93" s="11" t="s">
        <v>183</v>
      </c>
      <c r="B93" s="11"/>
      <c r="C93" s="10"/>
      <c r="D93" s="9" t="s">
        <v>302</v>
      </c>
      <c r="E93" s="9"/>
      <c r="F93" s="9"/>
      <c r="G93" s="12"/>
      <c r="H93" s="9"/>
      <c r="I93" s="9"/>
      <c r="J93" s="27">
        <f>SUM(J94:J100)</f>
        <v>0</v>
      </c>
    </row>
    <row r="94" spans="1:10" ht="13.5" customHeight="1" x14ac:dyDescent="0.2">
      <c r="A94" s="1" t="s">
        <v>185</v>
      </c>
      <c r="B94" s="16" t="s">
        <v>21</v>
      </c>
      <c r="C94" s="29">
        <v>101159</v>
      </c>
      <c r="D94" s="30" t="s">
        <v>186</v>
      </c>
      <c r="E94" s="31" t="s">
        <v>24</v>
      </c>
      <c r="F94" s="33"/>
      <c r="G94" s="58"/>
      <c r="H94" s="87"/>
      <c r="I94" s="18"/>
      <c r="J94" s="17"/>
    </row>
    <row r="95" spans="1:10" ht="13.5" customHeight="1" x14ac:dyDescent="0.2">
      <c r="A95" s="1" t="s">
        <v>187</v>
      </c>
      <c r="B95" s="16" t="s">
        <v>21</v>
      </c>
      <c r="C95" s="29">
        <v>102307</v>
      </c>
      <c r="D95" s="30" t="s">
        <v>303</v>
      </c>
      <c r="E95" s="31" t="s">
        <v>23</v>
      </c>
      <c r="F95" s="35"/>
      <c r="G95" s="58"/>
      <c r="H95" s="87"/>
      <c r="I95" s="18"/>
      <c r="J95" s="17"/>
    </row>
    <row r="96" spans="1:10" x14ac:dyDescent="0.2">
      <c r="A96" s="1" t="s">
        <v>188</v>
      </c>
      <c r="B96" s="16" t="s">
        <v>21</v>
      </c>
      <c r="C96" s="29">
        <v>101617</v>
      </c>
      <c r="D96" s="30" t="s">
        <v>304</v>
      </c>
      <c r="E96" s="31" t="s">
        <v>24</v>
      </c>
      <c r="F96" s="33"/>
      <c r="G96" s="58"/>
      <c r="H96" s="87"/>
      <c r="I96" s="18"/>
      <c r="J96" s="17"/>
    </row>
    <row r="97" spans="1:10" ht="25.5" x14ac:dyDescent="0.2">
      <c r="A97" s="1" t="s">
        <v>189</v>
      </c>
      <c r="B97" s="16" t="s">
        <v>21</v>
      </c>
      <c r="C97" s="29">
        <v>100322</v>
      </c>
      <c r="D97" s="30" t="s">
        <v>190</v>
      </c>
      <c r="E97" s="31" t="s">
        <v>23</v>
      </c>
      <c r="F97" s="35"/>
      <c r="G97" s="111"/>
      <c r="H97" s="87"/>
      <c r="I97" s="18"/>
      <c r="J97" s="17"/>
    </row>
    <row r="98" spans="1:10" ht="25.5" x14ac:dyDescent="0.2">
      <c r="A98" s="1" t="s">
        <v>191</v>
      </c>
      <c r="B98" s="16" t="s">
        <v>21</v>
      </c>
      <c r="C98" s="29">
        <v>92769</v>
      </c>
      <c r="D98" s="30" t="s">
        <v>178</v>
      </c>
      <c r="E98" s="31" t="s">
        <v>25</v>
      </c>
      <c r="F98" s="20"/>
      <c r="G98" s="111"/>
      <c r="H98" s="87"/>
      <c r="I98" s="18"/>
      <c r="J98" s="17"/>
    </row>
    <row r="99" spans="1:10" ht="13.5" customHeight="1" x14ac:dyDescent="0.2">
      <c r="A99" s="1" t="s">
        <v>192</v>
      </c>
      <c r="B99" s="16" t="s">
        <v>21</v>
      </c>
      <c r="C99" s="29">
        <v>102727</v>
      </c>
      <c r="D99" s="30" t="s">
        <v>180</v>
      </c>
      <c r="E99" s="31" t="s">
        <v>24</v>
      </c>
      <c r="F99" s="20"/>
      <c r="G99" s="58"/>
      <c r="H99" s="87"/>
      <c r="I99" s="18"/>
      <c r="J99" s="17"/>
    </row>
    <row r="100" spans="1:10" ht="13.5" customHeight="1" x14ac:dyDescent="0.2">
      <c r="A100" s="1" t="s">
        <v>193</v>
      </c>
      <c r="B100" s="16" t="s">
        <v>21</v>
      </c>
      <c r="C100" s="29">
        <v>94965</v>
      </c>
      <c r="D100" s="30" t="s">
        <v>181</v>
      </c>
      <c r="E100" s="31" t="s">
        <v>23</v>
      </c>
      <c r="F100" s="35"/>
      <c r="G100" s="58"/>
      <c r="H100" s="87"/>
      <c r="I100" s="18"/>
      <c r="J100" s="17"/>
    </row>
    <row r="101" spans="1:10" ht="13.5" customHeight="1" x14ac:dyDescent="0.2">
      <c r="A101" s="36"/>
      <c r="B101" s="36"/>
      <c r="C101" s="104"/>
      <c r="D101" s="41"/>
      <c r="E101" s="107"/>
      <c r="F101" s="36"/>
      <c r="H101" s="36"/>
      <c r="I101" s="36"/>
      <c r="J101" s="36"/>
    </row>
    <row r="102" spans="1:10" ht="13.5" customHeight="1" x14ac:dyDescent="0.2">
      <c r="A102" s="36"/>
      <c r="B102" s="36"/>
      <c r="C102" s="104"/>
      <c r="D102" s="41"/>
      <c r="E102" s="107"/>
      <c r="F102" s="36"/>
      <c r="H102" s="36"/>
      <c r="I102" s="36"/>
      <c r="J102" s="36"/>
    </row>
    <row r="103" spans="1:10" ht="13.5" customHeight="1" x14ac:dyDescent="0.2">
      <c r="A103" s="133" t="s">
        <v>305</v>
      </c>
      <c r="B103" s="134"/>
      <c r="C103" s="134"/>
      <c r="D103" s="134"/>
      <c r="E103" s="134"/>
      <c r="F103" s="134"/>
      <c r="G103" s="134"/>
      <c r="H103" s="134"/>
      <c r="I103" s="134"/>
      <c r="J103" s="7">
        <f>J105+J115</f>
        <v>0</v>
      </c>
    </row>
    <row r="104" spans="1:10" ht="25.5" x14ac:dyDescent="0.2">
      <c r="A104" s="85" t="s">
        <v>7</v>
      </c>
      <c r="B104" s="85" t="s">
        <v>8</v>
      </c>
      <c r="C104" s="86" t="s">
        <v>9</v>
      </c>
      <c r="D104" s="85" t="s">
        <v>10</v>
      </c>
      <c r="E104" s="85" t="s">
        <v>11</v>
      </c>
      <c r="F104" s="85" t="s">
        <v>12</v>
      </c>
      <c r="G104" s="85" t="s">
        <v>13</v>
      </c>
      <c r="H104" s="85" t="s">
        <v>14</v>
      </c>
      <c r="I104" s="85" t="s">
        <v>15</v>
      </c>
      <c r="J104" s="85" t="s">
        <v>16</v>
      </c>
    </row>
    <row r="105" spans="1:10" ht="13.5" customHeight="1" x14ac:dyDescent="0.2">
      <c r="A105" s="11" t="s">
        <v>306</v>
      </c>
      <c r="B105" s="11"/>
      <c r="C105" s="10"/>
      <c r="D105" s="9" t="s">
        <v>307</v>
      </c>
      <c r="E105" s="9"/>
      <c r="F105" s="9"/>
      <c r="G105" s="12"/>
      <c r="H105" s="9"/>
      <c r="I105" s="9"/>
      <c r="J105" s="27">
        <f>SUM(J106:J114)</f>
        <v>0</v>
      </c>
    </row>
    <row r="106" spans="1:10" ht="13.5" customHeight="1" x14ac:dyDescent="0.2">
      <c r="A106" s="1" t="s">
        <v>308</v>
      </c>
      <c r="B106" s="16" t="s">
        <v>21</v>
      </c>
      <c r="C106" s="29">
        <v>101159</v>
      </c>
      <c r="D106" s="30" t="s">
        <v>167</v>
      </c>
      <c r="E106" s="31" t="s">
        <v>24</v>
      </c>
      <c r="F106" s="32"/>
      <c r="G106" s="58"/>
      <c r="H106" s="87"/>
      <c r="I106" s="18"/>
      <c r="J106" s="17"/>
    </row>
    <row r="107" spans="1:10" ht="13.5" customHeight="1" x14ac:dyDescent="0.2">
      <c r="A107" s="1" t="s">
        <v>309</v>
      </c>
      <c r="B107" s="16" t="s">
        <v>21</v>
      </c>
      <c r="C107" s="29">
        <v>102307</v>
      </c>
      <c r="D107" s="30" t="s">
        <v>300</v>
      </c>
      <c r="E107" s="31" t="s">
        <v>23</v>
      </c>
      <c r="F107" s="33"/>
      <c r="G107" s="58"/>
      <c r="H107" s="87"/>
      <c r="I107" s="18"/>
      <c r="J107" s="17"/>
    </row>
    <row r="108" spans="1:10" ht="13.5" customHeight="1" x14ac:dyDescent="0.2">
      <c r="A108" s="1" t="s">
        <v>310</v>
      </c>
      <c r="B108" s="16" t="s">
        <v>21</v>
      </c>
      <c r="C108" s="29">
        <v>101617</v>
      </c>
      <c r="D108" s="30" t="s">
        <v>301</v>
      </c>
      <c r="E108" s="31" t="s">
        <v>24</v>
      </c>
      <c r="F108" s="33"/>
      <c r="G108" s="58"/>
      <c r="H108" s="87"/>
      <c r="I108" s="18"/>
      <c r="J108" s="17"/>
    </row>
    <row r="109" spans="1:10" ht="13.5" customHeight="1" x14ac:dyDescent="0.2">
      <c r="A109" s="1" t="s">
        <v>311</v>
      </c>
      <c r="B109" s="16" t="s">
        <v>21</v>
      </c>
      <c r="C109" s="29">
        <v>87879</v>
      </c>
      <c r="D109" s="30" t="s">
        <v>172</v>
      </c>
      <c r="E109" s="31" t="s">
        <v>24</v>
      </c>
      <c r="F109" s="34"/>
      <c r="G109" s="58"/>
      <c r="H109" s="87"/>
      <c r="I109" s="18"/>
      <c r="J109" s="17"/>
    </row>
    <row r="110" spans="1:10" ht="25.5" x14ac:dyDescent="0.2">
      <c r="A110" s="1" t="s">
        <v>312</v>
      </c>
      <c r="B110" s="16" t="s">
        <v>21</v>
      </c>
      <c r="C110" s="29">
        <v>87794</v>
      </c>
      <c r="D110" s="30" t="s">
        <v>174</v>
      </c>
      <c r="E110" s="31" t="s">
        <v>24</v>
      </c>
      <c r="F110" s="34"/>
      <c r="G110" s="58"/>
      <c r="H110" s="87"/>
      <c r="I110" s="18"/>
      <c r="J110" s="17"/>
    </row>
    <row r="111" spans="1:10" ht="25.5" x14ac:dyDescent="0.2">
      <c r="A111" s="1" t="s">
        <v>313</v>
      </c>
      <c r="B111" s="16" t="s">
        <v>21</v>
      </c>
      <c r="C111" s="29">
        <v>96622</v>
      </c>
      <c r="D111" s="30" t="s">
        <v>176</v>
      </c>
      <c r="E111" s="31" t="s">
        <v>23</v>
      </c>
      <c r="F111" s="32"/>
      <c r="G111" s="58"/>
      <c r="H111" s="87"/>
      <c r="I111" s="18"/>
      <c r="J111" s="17"/>
    </row>
    <row r="112" spans="1:10" ht="25.5" x14ac:dyDescent="0.2">
      <c r="A112" s="1" t="s">
        <v>314</v>
      </c>
      <c r="B112" s="16" t="s">
        <v>21</v>
      </c>
      <c r="C112" s="29">
        <v>92769</v>
      </c>
      <c r="D112" s="30" t="s">
        <v>178</v>
      </c>
      <c r="E112" s="31" t="s">
        <v>25</v>
      </c>
      <c r="F112" s="32"/>
      <c r="G112" s="58"/>
      <c r="H112" s="87"/>
      <c r="I112" s="18"/>
      <c r="J112" s="17"/>
    </row>
    <row r="113" spans="1:10" ht="13.5" customHeight="1" x14ac:dyDescent="0.2">
      <c r="A113" s="1" t="s">
        <v>315</v>
      </c>
      <c r="B113" s="16" t="s">
        <v>21</v>
      </c>
      <c r="C113" s="29">
        <v>102727</v>
      </c>
      <c r="D113" s="30" t="s">
        <v>180</v>
      </c>
      <c r="E113" s="31" t="s">
        <v>24</v>
      </c>
      <c r="F113" s="32"/>
      <c r="G113" s="58"/>
      <c r="H113" s="87"/>
      <c r="I113" s="18"/>
      <c r="J113" s="17"/>
    </row>
    <row r="114" spans="1:10" ht="13.5" customHeight="1" x14ac:dyDescent="0.2">
      <c r="A114" s="1" t="s">
        <v>316</v>
      </c>
      <c r="B114" s="16" t="s">
        <v>21</v>
      </c>
      <c r="C114" s="29">
        <v>94965</v>
      </c>
      <c r="D114" s="30" t="s">
        <v>181</v>
      </c>
      <c r="E114" s="31" t="s">
        <v>182</v>
      </c>
      <c r="F114" s="32"/>
      <c r="G114" s="58"/>
      <c r="H114" s="87"/>
      <c r="I114" s="18"/>
      <c r="J114" s="17"/>
    </row>
    <row r="115" spans="1:10" ht="13.5" customHeight="1" x14ac:dyDescent="0.2">
      <c r="A115" s="11" t="s">
        <v>317</v>
      </c>
      <c r="B115" s="11"/>
      <c r="C115" s="10"/>
      <c r="D115" s="9" t="s">
        <v>318</v>
      </c>
      <c r="E115" s="9"/>
      <c r="F115" s="9"/>
      <c r="G115" s="12"/>
      <c r="H115" s="9"/>
      <c r="I115" s="9"/>
      <c r="J115" s="27">
        <f>SUM(J116:J122)</f>
        <v>0</v>
      </c>
    </row>
    <row r="116" spans="1:10" ht="13.5" customHeight="1" x14ac:dyDescent="0.2">
      <c r="A116" s="1" t="s">
        <v>319</v>
      </c>
      <c r="B116" s="16" t="s">
        <v>21</v>
      </c>
      <c r="C116" s="29">
        <v>101159</v>
      </c>
      <c r="D116" s="30" t="s">
        <v>186</v>
      </c>
      <c r="E116" s="31" t="s">
        <v>24</v>
      </c>
      <c r="F116" s="33"/>
      <c r="G116" s="58"/>
      <c r="H116" s="87"/>
      <c r="I116" s="18"/>
      <c r="J116" s="17"/>
    </row>
    <row r="117" spans="1:10" ht="13.5" customHeight="1" x14ac:dyDescent="0.2">
      <c r="A117" s="1" t="s">
        <v>320</v>
      </c>
      <c r="B117" s="16" t="s">
        <v>21</v>
      </c>
      <c r="C117" s="29">
        <v>102307</v>
      </c>
      <c r="D117" s="30" t="s">
        <v>303</v>
      </c>
      <c r="E117" s="31" t="s">
        <v>23</v>
      </c>
      <c r="F117" s="35"/>
      <c r="G117" s="58"/>
      <c r="H117" s="87"/>
      <c r="I117" s="18"/>
      <c r="J117" s="17"/>
    </row>
    <row r="118" spans="1:10" ht="13.5" customHeight="1" x14ac:dyDescent="0.2">
      <c r="A118" s="1" t="s">
        <v>321</v>
      </c>
      <c r="B118" s="16" t="s">
        <v>21</v>
      </c>
      <c r="C118" s="29">
        <v>101617</v>
      </c>
      <c r="D118" s="30" t="s">
        <v>304</v>
      </c>
      <c r="E118" s="31" t="s">
        <v>24</v>
      </c>
      <c r="F118" s="33"/>
      <c r="G118" s="58"/>
      <c r="H118" s="87"/>
      <c r="I118" s="18"/>
      <c r="J118" s="17"/>
    </row>
    <row r="119" spans="1:10" ht="25.5" x14ac:dyDescent="0.2">
      <c r="A119" s="1" t="s">
        <v>322</v>
      </c>
      <c r="B119" s="16" t="s">
        <v>21</v>
      </c>
      <c r="C119" s="29">
        <v>100322</v>
      </c>
      <c r="D119" s="30" t="s">
        <v>190</v>
      </c>
      <c r="E119" s="31" t="s">
        <v>23</v>
      </c>
      <c r="F119" s="35"/>
      <c r="G119" s="111"/>
      <c r="H119" s="87"/>
      <c r="I119" s="18"/>
      <c r="J119" s="17"/>
    </row>
    <row r="120" spans="1:10" ht="25.5" x14ac:dyDescent="0.2">
      <c r="A120" s="1" t="s">
        <v>323</v>
      </c>
      <c r="B120" s="16" t="s">
        <v>21</v>
      </c>
      <c r="C120" s="29">
        <v>92769</v>
      </c>
      <c r="D120" s="30" t="s">
        <v>178</v>
      </c>
      <c r="E120" s="31" t="s">
        <v>25</v>
      </c>
      <c r="F120" s="20"/>
      <c r="G120" s="111"/>
      <c r="H120" s="87"/>
      <c r="I120" s="18"/>
      <c r="J120" s="17"/>
    </row>
    <row r="121" spans="1:10" ht="13.5" customHeight="1" x14ac:dyDescent="0.2">
      <c r="A121" s="1" t="s">
        <v>324</v>
      </c>
      <c r="B121" s="16" t="s">
        <v>21</v>
      </c>
      <c r="C121" s="29">
        <v>102727</v>
      </c>
      <c r="D121" s="30" t="s">
        <v>180</v>
      </c>
      <c r="E121" s="31" t="s">
        <v>24</v>
      </c>
      <c r="F121" s="20"/>
      <c r="G121" s="58"/>
      <c r="H121" s="87"/>
      <c r="I121" s="18"/>
      <c r="J121" s="17"/>
    </row>
    <row r="122" spans="1:10" ht="13.5" customHeight="1" x14ac:dyDescent="0.2">
      <c r="A122" s="1" t="s">
        <v>325</v>
      </c>
      <c r="B122" s="16" t="s">
        <v>21</v>
      </c>
      <c r="C122" s="29">
        <v>94965</v>
      </c>
      <c r="D122" s="30" t="s">
        <v>181</v>
      </c>
      <c r="E122" s="31" t="s">
        <v>23</v>
      </c>
      <c r="F122" s="35"/>
      <c r="G122" s="58"/>
      <c r="H122" s="87"/>
      <c r="I122" s="18"/>
      <c r="J122" s="17"/>
    </row>
    <row r="125" spans="1:10" ht="13.5" customHeight="1" x14ac:dyDescent="0.2">
      <c r="A125" s="133" t="s">
        <v>328</v>
      </c>
      <c r="B125" s="134"/>
      <c r="C125" s="134"/>
      <c r="D125" s="134"/>
      <c r="E125" s="134"/>
      <c r="F125" s="134"/>
      <c r="G125" s="134"/>
      <c r="H125" s="134"/>
      <c r="I125" s="134"/>
      <c r="J125" s="7">
        <f>J127+J137</f>
        <v>0</v>
      </c>
    </row>
    <row r="126" spans="1:10" ht="25.5" x14ac:dyDescent="0.2">
      <c r="A126" s="85" t="s">
        <v>7</v>
      </c>
      <c r="B126" s="85" t="s">
        <v>8</v>
      </c>
      <c r="C126" s="86" t="s">
        <v>9</v>
      </c>
      <c r="D126" s="85" t="s">
        <v>10</v>
      </c>
      <c r="E126" s="85" t="s">
        <v>11</v>
      </c>
      <c r="F126" s="85" t="s">
        <v>12</v>
      </c>
      <c r="G126" s="85" t="s">
        <v>13</v>
      </c>
      <c r="H126" s="84" t="s">
        <v>14</v>
      </c>
      <c r="I126" s="85" t="s">
        <v>15</v>
      </c>
      <c r="J126" s="85" t="s">
        <v>16</v>
      </c>
    </row>
    <row r="127" spans="1:10" x14ac:dyDescent="0.2">
      <c r="A127" s="11" t="s">
        <v>329</v>
      </c>
      <c r="B127" s="11"/>
      <c r="C127" s="10"/>
      <c r="D127" s="9" t="s">
        <v>326</v>
      </c>
      <c r="E127" s="9"/>
      <c r="F127" s="9"/>
      <c r="G127" s="12"/>
      <c r="H127" s="9"/>
      <c r="I127" s="9"/>
      <c r="J127" s="27">
        <f>SUM(J128:J136)</f>
        <v>0</v>
      </c>
    </row>
    <row r="128" spans="1:10" x14ac:dyDescent="0.2">
      <c r="A128" s="1" t="s">
        <v>330</v>
      </c>
      <c r="B128" s="16" t="s">
        <v>21</v>
      </c>
      <c r="C128" s="29">
        <v>101159</v>
      </c>
      <c r="D128" s="30" t="s">
        <v>167</v>
      </c>
      <c r="E128" s="31" t="s">
        <v>24</v>
      </c>
      <c r="F128" s="88"/>
      <c r="G128" s="58"/>
      <c r="H128" s="87"/>
      <c r="I128" s="18"/>
      <c r="J128" s="17"/>
    </row>
    <row r="129" spans="1:10" x14ac:dyDescent="0.2">
      <c r="A129" s="1" t="s">
        <v>331</v>
      </c>
      <c r="B129" s="16" t="s">
        <v>21</v>
      </c>
      <c r="C129" s="29">
        <v>102307</v>
      </c>
      <c r="D129" s="30" t="s">
        <v>300</v>
      </c>
      <c r="E129" s="31" t="s">
        <v>23</v>
      </c>
      <c r="F129" s="89"/>
      <c r="G129" s="58"/>
      <c r="H129" s="87"/>
      <c r="I129" s="18"/>
      <c r="J129" s="17"/>
    </row>
    <row r="130" spans="1:10" x14ac:dyDescent="0.2">
      <c r="A130" s="1" t="s">
        <v>332</v>
      </c>
      <c r="B130" s="16" t="s">
        <v>21</v>
      </c>
      <c r="C130" s="29">
        <v>101617</v>
      </c>
      <c r="D130" s="30" t="s">
        <v>301</v>
      </c>
      <c r="E130" s="31" t="s">
        <v>24</v>
      </c>
      <c r="F130" s="89"/>
      <c r="G130" s="58"/>
      <c r="H130" s="87"/>
      <c r="I130" s="18"/>
      <c r="J130" s="17"/>
    </row>
    <row r="131" spans="1:10" x14ac:dyDescent="0.2">
      <c r="A131" s="1" t="s">
        <v>333</v>
      </c>
      <c r="B131" s="16" t="s">
        <v>21</v>
      </c>
      <c r="C131" s="29">
        <v>87879</v>
      </c>
      <c r="D131" s="30" t="s">
        <v>172</v>
      </c>
      <c r="E131" s="31" t="s">
        <v>24</v>
      </c>
      <c r="F131" s="90"/>
      <c r="G131" s="58"/>
      <c r="H131" s="87"/>
      <c r="I131" s="18"/>
      <c r="J131" s="17"/>
    </row>
    <row r="132" spans="1:10" ht="25.5" x14ac:dyDescent="0.2">
      <c r="A132" s="1" t="s">
        <v>334</v>
      </c>
      <c r="B132" s="16" t="s">
        <v>21</v>
      </c>
      <c r="C132" s="29">
        <v>87794</v>
      </c>
      <c r="D132" s="30" t="s">
        <v>174</v>
      </c>
      <c r="E132" s="31" t="s">
        <v>24</v>
      </c>
      <c r="F132" s="90"/>
      <c r="G132" s="58"/>
      <c r="H132" s="87"/>
      <c r="I132" s="18"/>
      <c r="J132" s="17"/>
    </row>
    <row r="133" spans="1:10" ht="25.5" x14ac:dyDescent="0.2">
      <c r="A133" s="1" t="s">
        <v>335</v>
      </c>
      <c r="B133" s="16" t="s">
        <v>21</v>
      </c>
      <c r="C133" s="29">
        <v>96622</v>
      </c>
      <c r="D133" s="30" t="s">
        <v>176</v>
      </c>
      <c r="E133" s="31" t="s">
        <v>23</v>
      </c>
      <c r="F133" s="88"/>
      <c r="G133" s="58"/>
      <c r="H133" s="87"/>
      <c r="I133" s="18"/>
      <c r="J133" s="17"/>
    </row>
    <row r="134" spans="1:10" ht="25.5" x14ac:dyDescent="0.2">
      <c r="A134" s="1" t="s">
        <v>336</v>
      </c>
      <c r="B134" s="16" t="s">
        <v>21</v>
      </c>
      <c r="C134" s="29">
        <v>92769</v>
      </c>
      <c r="D134" s="30" t="s">
        <v>178</v>
      </c>
      <c r="E134" s="31" t="s">
        <v>25</v>
      </c>
      <c r="F134" s="88"/>
      <c r="G134" s="58"/>
      <c r="H134" s="87"/>
      <c r="I134" s="18"/>
      <c r="J134" s="17"/>
    </row>
    <row r="135" spans="1:10" x14ac:dyDescent="0.2">
      <c r="A135" s="1" t="s">
        <v>337</v>
      </c>
      <c r="B135" s="16" t="s">
        <v>21</v>
      </c>
      <c r="C135" s="29">
        <v>102727</v>
      </c>
      <c r="D135" s="30" t="s">
        <v>180</v>
      </c>
      <c r="E135" s="31" t="s">
        <v>24</v>
      </c>
      <c r="F135" s="88"/>
      <c r="G135" s="58"/>
      <c r="H135" s="87"/>
      <c r="I135" s="18"/>
      <c r="J135" s="17"/>
    </row>
    <row r="136" spans="1:10" x14ac:dyDescent="0.2">
      <c r="A136" s="1" t="s">
        <v>338</v>
      </c>
      <c r="B136" s="16" t="s">
        <v>21</v>
      </c>
      <c r="C136" s="29">
        <v>94965</v>
      </c>
      <c r="D136" s="30" t="s">
        <v>181</v>
      </c>
      <c r="E136" s="31" t="s">
        <v>182</v>
      </c>
      <c r="F136" s="88"/>
      <c r="G136" s="58"/>
      <c r="H136" s="87"/>
      <c r="I136" s="18"/>
      <c r="J136" s="17"/>
    </row>
    <row r="137" spans="1:10" x14ac:dyDescent="0.2">
      <c r="A137" s="11" t="s">
        <v>339</v>
      </c>
      <c r="B137" s="11"/>
      <c r="C137" s="10"/>
      <c r="D137" s="9" t="s">
        <v>327</v>
      </c>
      <c r="E137" s="9"/>
      <c r="F137" s="9"/>
      <c r="G137" s="12"/>
      <c r="H137" s="9"/>
      <c r="I137" s="9"/>
      <c r="J137" s="27">
        <f>SUM(J138:J144)</f>
        <v>0</v>
      </c>
    </row>
    <row r="138" spans="1:10" x14ac:dyDescent="0.2">
      <c r="A138" s="1" t="s">
        <v>340</v>
      </c>
      <c r="B138" s="16" t="s">
        <v>21</v>
      </c>
      <c r="C138" s="29">
        <v>101159</v>
      </c>
      <c r="D138" s="30" t="s">
        <v>186</v>
      </c>
      <c r="E138" s="31" t="s">
        <v>24</v>
      </c>
      <c r="F138" s="89"/>
      <c r="G138" s="58"/>
      <c r="H138" s="87"/>
      <c r="I138" s="18"/>
      <c r="J138" s="17"/>
    </row>
    <row r="139" spans="1:10" x14ac:dyDescent="0.2">
      <c r="A139" s="1" t="s">
        <v>341</v>
      </c>
      <c r="B139" s="16" t="s">
        <v>21</v>
      </c>
      <c r="C139" s="29">
        <v>102307</v>
      </c>
      <c r="D139" s="30" t="s">
        <v>303</v>
      </c>
      <c r="E139" s="31" t="s">
        <v>23</v>
      </c>
      <c r="F139" s="91"/>
      <c r="G139" s="58"/>
      <c r="H139" s="87"/>
      <c r="I139" s="18"/>
      <c r="J139" s="17"/>
    </row>
    <row r="140" spans="1:10" x14ac:dyDescent="0.2">
      <c r="A140" s="1" t="s">
        <v>342</v>
      </c>
      <c r="B140" s="16" t="s">
        <v>21</v>
      </c>
      <c r="C140" s="29">
        <v>101617</v>
      </c>
      <c r="D140" s="30" t="s">
        <v>304</v>
      </c>
      <c r="E140" s="31" t="s">
        <v>24</v>
      </c>
      <c r="F140" s="89"/>
      <c r="G140" s="58"/>
      <c r="H140" s="87"/>
      <c r="I140" s="18"/>
      <c r="J140" s="17"/>
    </row>
    <row r="141" spans="1:10" ht="25.5" x14ac:dyDescent="0.2">
      <c r="A141" s="1" t="s">
        <v>343</v>
      </c>
      <c r="B141" s="16" t="s">
        <v>21</v>
      </c>
      <c r="C141" s="29">
        <v>100322</v>
      </c>
      <c r="D141" s="30" t="s">
        <v>190</v>
      </c>
      <c r="E141" s="31" t="s">
        <v>23</v>
      </c>
      <c r="F141" s="91"/>
      <c r="G141" s="111"/>
      <c r="H141" s="87"/>
      <c r="I141" s="18"/>
      <c r="J141" s="17"/>
    </row>
    <row r="142" spans="1:10" ht="25.5" x14ac:dyDescent="0.2">
      <c r="A142" s="1" t="s">
        <v>344</v>
      </c>
      <c r="B142" s="16" t="s">
        <v>21</v>
      </c>
      <c r="C142" s="29">
        <v>92769</v>
      </c>
      <c r="D142" s="30" t="s">
        <v>178</v>
      </c>
      <c r="E142" s="31" t="s">
        <v>25</v>
      </c>
      <c r="F142" s="92"/>
      <c r="G142" s="111"/>
      <c r="H142" s="87"/>
      <c r="I142" s="18"/>
      <c r="J142" s="17"/>
    </row>
    <row r="143" spans="1:10" x14ac:dyDescent="0.2">
      <c r="A143" s="1" t="s">
        <v>345</v>
      </c>
      <c r="B143" s="16" t="s">
        <v>21</v>
      </c>
      <c r="C143" s="29">
        <v>102727</v>
      </c>
      <c r="D143" s="30" t="s">
        <v>180</v>
      </c>
      <c r="E143" s="31" t="s">
        <v>24</v>
      </c>
      <c r="F143" s="92"/>
      <c r="G143" s="58"/>
      <c r="H143" s="87"/>
      <c r="I143" s="18"/>
      <c r="J143" s="17"/>
    </row>
    <row r="144" spans="1:10" x14ac:dyDescent="0.2">
      <c r="A144" s="1" t="s">
        <v>346</v>
      </c>
      <c r="B144" s="16" t="s">
        <v>21</v>
      </c>
      <c r="C144" s="29">
        <v>94965</v>
      </c>
      <c r="D144" s="30" t="s">
        <v>181</v>
      </c>
      <c r="E144" s="31" t="s">
        <v>23</v>
      </c>
      <c r="F144" s="91"/>
      <c r="G144" s="58"/>
      <c r="H144" s="87"/>
      <c r="I144" s="18"/>
      <c r="J144" s="17"/>
    </row>
    <row r="147" spans="1:10" ht="13.5" customHeight="1" x14ac:dyDescent="0.2">
      <c r="A147" s="36"/>
      <c r="B147" s="36"/>
      <c r="C147" s="104"/>
      <c r="D147" s="41"/>
      <c r="E147" s="107"/>
      <c r="F147" s="36"/>
      <c r="H147" s="36"/>
      <c r="I147" s="36"/>
      <c r="J147" s="36"/>
    </row>
    <row r="148" spans="1:10" ht="13.5" customHeight="1" x14ac:dyDescent="0.2">
      <c r="A148" s="36"/>
      <c r="B148" s="36"/>
      <c r="C148" s="104"/>
      <c r="D148" s="41"/>
      <c r="E148" s="107"/>
      <c r="F148" s="36"/>
      <c r="H148" s="36"/>
      <c r="I148" s="36"/>
      <c r="J148" s="36"/>
    </row>
    <row r="149" spans="1:10" ht="13.5" customHeight="1" x14ac:dyDescent="0.2">
      <c r="E149" s="20" t="s">
        <v>96</v>
      </c>
      <c r="F149" s="20">
        <v>22</v>
      </c>
      <c r="G149" s="135" t="s">
        <v>347</v>
      </c>
      <c r="H149" s="136"/>
      <c r="I149" s="137"/>
      <c r="J149" s="93">
        <f>J6*F149</f>
        <v>0</v>
      </c>
    </row>
    <row r="150" spans="1:10" ht="13.5" customHeight="1" x14ac:dyDescent="0.2">
      <c r="E150" s="20" t="s">
        <v>96</v>
      </c>
      <c r="F150" s="20">
        <v>3</v>
      </c>
      <c r="G150" s="123" t="s">
        <v>348</v>
      </c>
      <c r="H150" s="124"/>
      <c r="I150" s="131"/>
      <c r="J150" s="93">
        <f>J81*F150</f>
        <v>0</v>
      </c>
    </row>
    <row r="151" spans="1:10" ht="13.5" customHeight="1" x14ac:dyDescent="0.2">
      <c r="E151" s="20" t="s">
        <v>96</v>
      </c>
      <c r="F151" s="20">
        <v>4</v>
      </c>
      <c r="G151" s="123" t="s">
        <v>349</v>
      </c>
      <c r="H151" s="124"/>
      <c r="I151" s="131"/>
      <c r="J151" s="93">
        <f>J103*F151</f>
        <v>0</v>
      </c>
    </row>
    <row r="152" spans="1:10" ht="13.5" customHeight="1" thickBot="1" x14ac:dyDescent="0.25">
      <c r="E152" s="20" t="s">
        <v>96</v>
      </c>
      <c r="F152" s="20">
        <v>15</v>
      </c>
      <c r="G152" s="123" t="s">
        <v>351</v>
      </c>
      <c r="H152" s="124"/>
      <c r="I152" s="125"/>
      <c r="J152" s="97">
        <f>J125*F152</f>
        <v>0</v>
      </c>
    </row>
    <row r="153" spans="1:10" ht="13.5" customHeight="1" thickBot="1" x14ac:dyDescent="0.25">
      <c r="F153" s="94"/>
      <c r="H153" s="95"/>
      <c r="I153" s="99" t="s">
        <v>350</v>
      </c>
      <c r="J153" s="98">
        <f>SUM(J149:J152)</f>
        <v>0</v>
      </c>
    </row>
    <row r="154" spans="1:10" ht="13.5" customHeight="1" x14ac:dyDescent="0.2">
      <c r="A154" s="36"/>
      <c r="B154" s="36"/>
      <c r="C154" s="104"/>
      <c r="D154" s="41"/>
      <c r="E154" s="107"/>
      <c r="F154" s="36"/>
      <c r="H154" s="36"/>
      <c r="I154" s="36"/>
      <c r="J154" s="36"/>
    </row>
    <row r="155" spans="1:10" x14ac:dyDescent="0.2">
      <c r="I155" s="96"/>
    </row>
    <row r="156" spans="1:10" ht="13.5" customHeight="1" x14ac:dyDescent="0.2">
      <c r="A156" s="140" t="s">
        <v>194</v>
      </c>
      <c r="B156" s="140"/>
      <c r="C156" s="140"/>
      <c r="D156" s="43"/>
      <c r="G156" s="141"/>
      <c r="H156" s="141"/>
      <c r="I156" s="141"/>
      <c r="J156" s="141"/>
    </row>
    <row r="157" spans="1:10" ht="13.5" customHeight="1" x14ac:dyDescent="0.2">
      <c r="A157" s="142" t="s">
        <v>195</v>
      </c>
      <c r="B157" s="142"/>
      <c r="C157" s="142"/>
      <c r="D157" s="44"/>
      <c r="F157" s="37"/>
      <c r="G157" s="112" t="s">
        <v>196</v>
      </c>
      <c r="H157" s="38"/>
      <c r="I157" s="38"/>
      <c r="J157" s="38"/>
    </row>
    <row r="158" spans="1:10" ht="13.5" customHeight="1" x14ac:dyDescent="0.2">
      <c r="C158" s="105"/>
      <c r="J158" s="96"/>
    </row>
    <row r="159" spans="1:10" ht="13.5" customHeight="1" x14ac:dyDescent="0.2">
      <c r="A159" s="40"/>
      <c r="B159" s="40"/>
      <c r="C159" s="106"/>
      <c r="D159" s="45"/>
      <c r="E159" s="108"/>
    </row>
    <row r="160" spans="1:10" ht="13.5" customHeight="1" x14ac:dyDescent="0.2">
      <c r="A160" s="143" t="s">
        <v>197</v>
      </c>
      <c r="B160" s="143"/>
      <c r="C160" s="143"/>
      <c r="D160" s="143"/>
    </row>
    <row r="161" spans="1:5" ht="13.5" customHeight="1" x14ac:dyDescent="0.2">
      <c r="A161" s="139" t="s">
        <v>392</v>
      </c>
      <c r="B161" s="139"/>
      <c r="C161" s="139"/>
      <c r="D161" s="139"/>
      <c r="E161" s="108"/>
    </row>
    <row r="162" spans="1:5" ht="12.75" customHeight="1" x14ac:dyDescent="0.2">
      <c r="A162" s="139"/>
      <c r="B162" s="139"/>
      <c r="C162" s="139"/>
      <c r="D162" s="139"/>
      <c r="E162" s="108"/>
    </row>
    <row r="163" spans="1:5" ht="12.75" customHeight="1" x14ac:dyDescent="0.2">
      <c r="A163" s="139" t="s">
        <v>393</v>
      </c>
      <c r="B163" s="139"/>
      <c r="C163" s="139"/>
      <c r="D163" s="139"/>
      <c r="E163" s="108"/>
    </row>
  </sheetData>
  <mergeCells count="35">
    <mergeCell ref="A157:C157"/>
    <mergeCell ref="A160:D160"/>
    <mergeCell ref="A161:D161"/>
    <mergeCell ref="A162:D162"/>
    <mergeCell ref="A163:D163"/>
    <mergeCell ref="A125:I125"/>
    <mergeCell ref="G149:I149"/>
    <mergeCell ref="G150:I150"/>
    <mergeCell ref="G151:I151"/>
    <mergeCell ref="G152:I152"/>
    <mergeCell ref="A156:C156"/>
    <mergeCell ref="G156:J156"/>
    <mergeCell ref="H4:H5"/>
    <mergeCell ref="I4:I5"/>
    <mergeCell ref="J4:J5"/>
    <mergeCell ref="A6:B6"/>
    <mergeCell ref="A81:I81"/>
    <mergeCell ref="A103:I103"/>
    <mergeCell ref="A3:B3"/>
    <mergeCell ref="C3:D3"/>
    <mergeCell ref="E3:G3"/>
    <mergeCell ref="A4:A5"/>
    <mergeCell ref="B4:B5"/>
    <mergeCell ref="C4:C5"/>
    <mergeCell ref="D4:D5"/>
    <mergeCell ref="E4:E5"/>
    <mergeCell ref="F4:F5"/>
    <mergeCell ref="G4:G5"/>
    <mergeCell ref="A1:B1"/>
    <mergeCell ref="C1:D1"/>
    <mergeCell ref="E1:G1"/>
    <mergeCell ref="H1:J1"/>
    <mergeCell ref="A2:B2"/>
    <mergeCell ref="C2:D2"/>
    <mergeCell ref="E2:G2"/>
  </mergeCells>
  <conditionalFormatting sqref="B35:B37">
    <cfRule type="expression" dxfId="1" priority="1">
      <formula>$C35=1</formula>
    </cfRule>
    <cfRule type="expression" dxfId="0" priority="2">
      <formula>OR($C35=0,$C35=2,$C35=3,$C35=4)</formula>
    </cfRule>
  </conditionalFormatting>
  <dataValidations count="1">
    <dataValidation type="list" operator="equal" allowBlank="1" sqref="M34 M12:M21" xr:uid="{F88AD0B8-EEBE-4AC2-918A-E7FA33542335}">
      <formula1>"SINAPI,SINAPI-I,SICRO,Composição,Cotação"</formula1>
      <formula2>0</formula2>
    </dataValidation>
  </dataValidations>
  <pageMargins left="0.25" right="0.25" top="0.75" bottom="0.75" header="0.3" footer="0.3"/>
  <pageSetup paperSize="9" scale="74" firstPageNumber="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S128"/>
  <sheetViews>
    <sheetView zoomScaleNormal="100" workbookViewId="0">
      <selection activeCell="M79" sqref="M79"/>
    </sheetView>
  </sheetViews>
  <sheetFormatPr defaultRowHeight="12.75" x14ac:dyDescent="0.2"/>
  <cols>
    <col min="17" max="17" width="8.7109375" bestFit="1" customWidth="1"/>
  </cols>
  <sheetData>
    <row r="3" spans="2:19" x14ac:dyDescent="0.2">
      <c r="C3" s="135" t="s">
        <v>198</v>
      </c>
      <c r="D3" s="136"/>
      <c r="E3" s="136"/>
      <c r="F3" s="136"/>
      <c r="G3" s="136"/>
      <c r="H3" s="136"/>
      <c r="I3" s="136"/>
      <c r="J3" s="136"/>
      <c r="K3" s="136"/>
      <c r="L3" s="137"/>
    </row>
    <row r="5" spans="2:19" x14ac:dyDescent="0.2">
      <c r="C5" s="49" t="s">
        <v>199</v>
      </c>
      <c r="D5" s="50"/>
      <c r="E5" s="50"/>
      <c r="F5" s="50"/>
      <c r="G5" s="50"/>
      <c r="H5" s="50"/>
      <c r="I5" s="51"/>
      <c r="J5" s="48"/>
      <c r="K5" s="153">
        <v>0.5</v>
      </c>
      <c r="L5" s="154"/>
    </row>
    <row r="6" spans="2:19" x14ac:dyDescent="0.2">
      <c r="C6" s="49" t="s">
        <v>200</v>
      </c>
      <c r="D6" s="50"/>
      <c r="E6" s="50"/>
      <c r="F6" s="50"/>
      <c r="G6" s="50"/>
      <c r="H6" s="50"/>
      <c r="I6" s="50"/>
      <c r="J6" s="51"/>
      <c r="K6" s="153">
        <v>3.5000000000000003E-2</v>
      </c>
      <c r="L6" s="154"/>
    </row>
    <row r="7" spans="2:19" x14ac:dyDescent="0.2">
      <c r="B7" t="s">
        <v>201</v>
      </c>
    </row>
    <row r="8" spans="2:19" x14ac:dyDescent="0.2">
      <c r="B8" t="s">
        <v>201</v>
      </c>
    </row>
    <row r="9" spans="2:19" x14ac:dyDescent="0.2">
      <c r="B9" t="s">
        <v>201</v>
      </c>
      <c r="C9" s="155" t="s">
        <v>3</v>
      </c>
      <c r="D9" s="156"/>
      <c r="E9" s="156"/>
      <c r="F9" s="156"/>
      <c r="G9" s="156"/>
      <c r="H9" s="156"/>
      <c r="I9" s="156"/>
      <c r="J9" s="156"/>
      <c r="K9" s="156"/>
      <c r="L9" s="157"/>
    </row>
    <row r="10" spans="2:19" x14ac:dyDescent="0.2">
      <c r="B10" t="s">
        <v>201</v>
      </c>
    </row>
    <row r="11" spans="2:19" x14ac:dyDescent="0.2">
      <c r="B11" t="s">
        <v>201</v>
      </c>
      <c r="C11" s="52" t="s">
        <v>202</v>
      </c>
      <c r="D11" s="53"/>
      <c r="E11" s="53"/>
      <c r="F11" s="53"/>
      <c r="G11" s="53"/>
      <c r="H11" s="53"/>
      <c r="I11" s="53"/>
      <c r="J11" s="53"/>
      <c r="K11" s="53"/>
      <c r="L11" s="54"/>
    </row>
    <row r="12" spans="2:19" x14ac:dyDescent="0.2">
      <c r="B12" t="s">
        <v>201</v>
      </c>
      <c r="C12" s="63" t="s">
        <v>203</v>
      </c>
      <c r="D12" s="64"/>
      <c r="E12" s="64"/>
      <c r="F12" s="64"/>
      <c r="G12" s="64"/>
      <c r="H12" s="64"/>
      <c r="I12" s="64"/>
      <c r="J12" s="64"/>
      <c r="K12" s="64"/>
      <c r="L12" s="65"/>
    </row>
    <row r="13" spans="2:19" x14ac:dyDescent="0.2">
      <c r="B13" t="s">
        <v>201</v>
      </c>
    </row>
    <row r="14" spans="2:19" x14ac:dyDescent="0.2">
      <c r="B14" t="s">
        <v>201</v>
      </c>
      <c r="C14" s="158" t="s">
        <v>204</v>
      </c>
      <c r="D14" s="159"/>
      <c r="E14" s="159"/>
      <c r="F14" s="159"/>
      <c r="G14" s="159"/>
      <c r="H14" s="159"/>
      <c r="I14" s="159"/>
      <c r="J14" s="160"/>
      <c r="K14" s="164" t="s">
        <v>205</v>
      </c>
      <c r="L14" s="164" t="s">
        <v>206</v>
      </c>
      <c r="N14" t="s">
        <v>207</v>
      </c>
      <c r="Q14" t="s">
        <v>208</v>
      </c>
      <c r="R14" t="s">
        <v>209</v>
      </c>
      <c r="S14" t="s">
        <v>210</v>
      </c>
    </row>
    <row r="15" spans="2:19" x14ac:dyDescent="0.2">
      <c r="B15" t="s">
        <v>201</v>
      </c>
      <c r="C15" s="161"/>
      <c r="D15" s="162"/>
      <c r="E15" s="162"/>
      <c r="F15" s="162"/>
      <c r="G15" s="162"/>
      <c r="H15" s="162"/>
      <c r="I15" s="162"/>
      <c r="J15" s="163"/>
      <c r="K15" s="165"/>
      <c r="L15" s="165"/>
    </row>
    <row r="16" spans="2:19" x14ac:dyDescent="0.2">
      <c r="B16" t="s">
        <v>201</v>
      </c>
      <c r="C16" s="148" t="s">
        <v>211</v>
      </c>
      <c r="D16" s="148"/>
      <c r="E16" s="148"/>
      <c r="F16" s="148"/>
      <c r="G16" s="148"/>
      <c r="H16" s="148"/>
      <c r="I16" s="148"/>
      <c r="J16" s="148"/>
      <c r="K16" s="20" t="s">
        <v>212</v>
      </c>
      <c r="L16" s="62"/>
      <c r="N16" t="s">
        <v>213</v>
      </c>
      <c r="Q16" s="46" t="e">
        <f>VLOOKUP(CONCATENATE(C12,"-",K16),$C$5:$G$132,3,0)</f>
        <v>#N/A</v>
      </c>
      <c r="R16" s="46" t="e">
        <f>VLOOKUP(CONCATENATE(C12,"-",K16),$C$5:$G$132,4,0)</f>
        <v>#N/A</v>
      </c>
      <c r="S16" s="46" t="e">
        <f>VLOOKUP(CONCATENATE(C12,"-",K16),$C$5:$G$132,5,0)</f>
        <v>#N/A</v>
      </c>
    </row>
    <row r="17" spans="2:19" x14ac:dyDescent="0.2">
      <c r="B17" t="s">
        <v>201</v>
      </c>
      <c r="C17" s="148" t="s">
        <v>214</v>
      </c>
      <c r="D17" s="148"/>
      <c r="E17" s="148"/>
      <c r="F17" s="148"/>
      <c r="G17" s="148"/>
      <c r="H17" s="148"/>
      <c r="I17" s="148"/>
      <c r="J17" s="148"/>
      <c r="K17" s="20" t="s">
        <v>215</v>
      </c>
      <c r="L17" s="62"/>
      <c r="N17" t="s">
        <v>213</v>
      </c>
      <c r="Q17" s="46" t="e">
        <f>VLOOKUP(CONCATENATE(C12,"-",K17),$C$5:$G$132,3,0)</f>
        <v>#N/A</v>
      </c>
      <c r="R17" s="46" t="e">
        <f>VLOOKUP(CONCATENATE(C12,"-",K17),$C$5:$G$132,4,0)</f>
        <v>#N/A</v>
      </c>
      <c r="S17" s="46" t="e">
        <f>VLOOKUP(CONCATENATE(C12,"-",K17),$C$5:$G$132,5,0)</f>
        <v>#N/A</v>
      </c>
    </row>
    <row r="18" spans="2:19" x14ac:dyDescent="0.2">
      <c r="B18" t="s">
        <v>201</v>
      </c>
      <c r="C18" s="148" t="s">
        <v>216</v>
      </c>
      <c r="D18" s="148"/>
      <c r="E18" s="148"/>
      <c r="F18" s="148"/>
      <c r="G18" s="148"/>
      <c r="H18" s="148"/>
      <c r="I18" s="148"/>
      <c r="J18" s="148"/>
      <c r="K18" s="20" t="s">
        <v>217</v>
      </c>
      <c r="L18" s="62"/>
      <c r="N18" t="s">
        <v>213</v>
      </c>
      <c r="Q18" s="46" t="e">
        <f>VLOOKUP(CONCATENATE(C12,"-",K18),$C$5:$G$132,3,0)</f>
        <v>#N/A</v>
      </c>
      <c r="R18" s="46" t="e">
        <f>VLOOKUP(CONCATENATE(C12,"-",K18),$C$5:$G$132,4,0)</f>
        <v>#N/A</v>
      </c>
      <c r="S18" s="46" t="e">
        <f>VLOOKUP(CONCATENATE(C12,"-",K18),$C$5:$G$132,5,0)</f>
        <v>#N/A</v>
      </c>
    </row>
    <row r="19" spans="2:19" x14ac:dyDescent="0.2">
      <c r="B19" t="s">
        <v>201</v>
      </c>
      <c r="C19" s="148" t="s">
        <v>218</v>
      </c>
      <c r="D19" s="148"/>
      <c r="E19" s="148"/>
      <c r="F19" s="148"/>
      <c r="G19" s="148"/>
      <c r="H19" s="148"/>
      <c r="I19" s="148"/>
      <c r="J19" s="148"/>
      <c r="K19" s="20" t="s">
        <v>219</v>
      </c>
      <c r="L19" s="62"/>
      <c r="N19" t="s">
        <v>213</v>
      </c>
      <c r="Q19" s="46" t="e">
        <f>VLOOKUP(CONCATENATE(C12,"-",K19),$C$5:$G$132,3,0)</f>
        <v>#N/A</v>
      </c>
      <c r="R19" s="46" t="e">
        <f>VLOOKUP(CONCATENATE(C12,"-",K19),$C$5:$G$132,4,0)</f>
        <v>#N/A</v>
      </c>
      <c r="S19" s="46" t="e">
        <f>VLOOKUP(CONCATENATE(C12,"-",K19),$C$5:$G$132,5,0)</f>
        <v>#N/A</v>
      </c>
    </row>
    <row r="20" spans="2:19" x14ac:dyDescent="0.2">
      <c r="B20" t="s">
        <v>201</v>
      </c>
      <c r="C20" s="148" t="s">
        <v>220</v>
      </c>
      <c r="D20" s="148"/>
      <c r="E20" s="148"/>
      <c r="F20" s="148"/>
      <c r="G20" s="148"/>
      <c r="H20" s="148"/>
      <c r="I20" s="148"/>
      <c r="J20" s="148"/>
      <c r="K20" s="20" t="s">
        <v>221</v>
      </c>
      <c r="L20" s="62"/>
      <c r="N20" t="s">
        <v>213</v>
      </c>
      <c r="Q20" s="46" t="e">
        <f>VLOOKUP(CONCATENATE(C12,"-",K20),$C$5:$G$132,3,0)</f>
        <v>#N/A</v>
      </c>
      <c r="R20" s="46" t="e">
        <f>VLOOKUP(CONCATENATE(C12,"-",K20),$C$5:$G$132,4,0)</f>
        <v>#N/A</v>
      </c>
      <c r="S20" s="46" t="e">
        <f>VLOOKUP(CONCATENATE(C12,"-",K20),$C$5:$G$132,5,0)</f>
        <v>#N/A</v>
      </c>
    </row>
    <row r="21" spans="2:19" x14ac:dyDescent="0.2">
      <c r="B21" t="s">
        <v>201</v>
      </c>
      <c r="C21" s="148" t="s">
        <v>222</v>
      </c>
      <c r="D21" s="148"/>
      <c r="E21" s="148"/>
      <c r="F21" s="148"/>
      <c r="G21" s="148"/>
      <c r="H21" s="148"/>
      <c r="I21" s="148"/>
      <c r="J21" s="148"/>
      <c r="K21" s="20" t="s">
        <v>223</v>
      </c>
      <c r="L21" s="55"/>
      <c r="N21" t="s">
        <v>213</v>
      </c>
      <c r="Q21" s="46">
        <v>3.6499999999999998E-2</v>
      </c>
      <c r="R21" s="46">
        <v>3.6499999999999998E-2</v>
      </c>
      <c r="S21" s="46">
        <v>3.6499999999999998E-2</v>
      </c>
    </row>
    <row r="22" spans="2:19" x14ac:dyDescent="0.2">
      <c r="B22" t="s">
        <v>201</v>
      </c>
      <c r="C22" s="148" t="s">
        <v>224</v>
      </c>
      <c r="D22" s="148"/>
      <c r="E22" s="148"/>
      <c r="F22" s="148"/>
      <c r="G22" s="148"/>
      <c r="H22" s="148"/>
      <c r="I22" s="148"/>
      <c r="J22" s="148"/>
      <c r="K22" s="20" t="s">
        <v>225</v>
      </c>
      <c r="L22" s="55"/>
      <c r="N22" t="s">
        <v>213</v>
      </c>
      <c r="Q22" s="46">
        <v>0</v>
      </c>
      <c r="R22" s="46">
        <v>2.5000000000000001E-2</v>
      </c>
      <c r="S22" s="46">
        <v>0.05</v>
      </c>
    </row>
    <row r="23" spans="2:19" x14ac:dyDescent="0.2">
      <c r="B23" t="s">
        <v>201</v>
      </c>
      <c r="C23" s="148" t="s">
        <v>226</v>
      </c>
      <c r="D23" s="148"/>
      <c r="E23" s="148"/>
      <c r="F23" s="148"/>
      <c r="G23" s="148"/>
      <c r="H23" s="148"/>
      <c r="I23" s="148"/>
      <c r="J23" s="148"/>
      <c r="K23" s="20" t="s">
        <v>227</v>
      </c>
      <c r="L23" s="55"/>
      <c r="N23" t="s">
        <v>213</v>
      </c>
      <c r="Q23" s="46">
        <v>0</v>
      </c>
      <c r="R23" s="46">
        <v>4.4999999999999998E-2</v>
      </c>
      <c r="S23" s="46">
        <v>4.4999999999999998E-2</v>
      </c>
    </row>
    <row r="24" spans="2:19" x14ac:dyDescent="0.2">
      <c r="B24" t="s">
        <v>201</v>
      </c>
      <c r="C24" s="148" t="s">
        <v>228</v>
      </c>
      <c r="D24" s="148"/>
      <c r="E24" s="148"/>
      <c r="F24" s="148"/>
      <c r="G24" s="148"/>
      <c r="H24" s="148"/>
      <c r="I24" s="148"/>
      <c r="J24" s="148"/>
      <c r="K24" s="20" t="s">
        <v>229</v>
      </c>
      <c r="L24" s="55"/>
      <c r="N24" t="str">
        <f>IF(OR($J$12=$A$142,$J$12=$A$141,AND(L24&gt;=Q24,L24&lt;=S24)),"OK","FORA DO INTERVALO")</f>
        <v>OK</v>
      </c>
      <c r="Q24" s="46">
        <f>IF($J12=$A$141,0,VLOOKUP(CONCATENATE($J12,"-",$R24),$C$5:$G$132,3,0))</f>
        <v>0</v>
      </c>
      <c r="R24" s="46">
        <f>IF($J12=$A$141,0,VLOOKUP(CONCATENATE($J12,"-",$R24),$C$5:$G$132,4,0))</f>
        <v>0</v>
      </c>
      <c r="S24" s="46">
        <f>IF($J12=$A$141,0,VLOOKUP(CONCATENATE($J12,"-",$R24),$C$5:$G$132,5,0))</f>
        <v>0</v>
      </c>
    </row>
    <row r="25" spans="2:19" x14ac:dyDescent="0.2">
      <c r="B25" t="s">
        <v>201</v>
      </c>
      <c r="C25" s="151"/>
      <c r="D25" s="151"/>
      <c r="E25" s="151"/>
      <c r="F25" s="151"/>
      <c r="G25" s="151"/>
      <c r="H25" s="151"/>
      <c r="I25" s="151"/>
      <c r="J25" s="151"/>
      <c r="K25" s="61"/>
      <c r="L25" s="61"/>
    </row>
    <row r="26" spans="2:19" x14ac:dyDescent="0.2">
      <c r="B26" t="s">
        <v>201</v>
      </c>
    </row>
    <row r="27" spans="2:19" x14ac:dyDescent="0.2">
      <c r="B27" t="s">
        <v>201</v>
      </c>
      <c r="C27" t="str">
        <f>IF(N24&lt;&gt;"ok","X","")</f>
        <v/>
      </c>
      <c r="D27" t="str">
        <f>IF(N24&lt;&gt;"ok","Anexo: Relatório Técnico Circunstanciado justificando a adoção do percentual de cada parcela do BDI.","")</f>
        <v/>
      </c>
    </row>
    <row r="28" spans="2:19" x14ac:dyDescent="0.2">
      <c r="B28" t="s">
        <v>201</v>
      </c>
    </row>
    <row r="29" spans="2:19" x14ac:dyDescent="0.2">
      <c r="B29" t="s">
        <v>201</v>
      </c>
      <c r="C29" s="152" t="s">
        <v>230</v>
      </c>
      <c r="D29" s="152"/>
      <c r="E29" s="152"/>
      <c r="F29" s="152"/>
      <c r="G29" s="152"/>
      <c r="H29" s="152"/>
      <c r="I29" s="152"/>
      <c r="J29" s="152"/>
      <c r="K29" s="152"/>
      <c r="L29" s="152"/>
    </row>
    <row r="30" spans="2:19" x14ac:dyDescent="0.2">
      <c r="B30" t="s">
        <v>201</v>
      </c>
      <c r="F30" t="s">
        <v>231</v>
      </c>
      <c r="G30" t="str">
        <f>IF($J12=$A$142,"(1+K1+K2)*(1+K3)","(1+AC + S + R + G)*(1 + DF)*(1+L)")</f>
        <v>(1+K1+K2)*(1+K3)</v>
      </c>
      <c r="J30" s="39" t="s">
        <v>232</v>
      </c>
    </row>
    <row r="31" spans="2:19" x14ac:dyDescent="0.2">
      <c r="B31" t="s">
        <v>201</v>
      </c>
      <c r="G31" t="s">
        <v>233</v>
      </c>
    </row>
    <row r="32" spans="2:19" x14ac:dyDescent="0.2">
      <c r="B32" t="s">
        <v>201</v>
      </c>
    </row>
    <row r="33" spans="2:12" x14ac:dyDescent="0.2">
      <c r="B33" t="s">
        <v>201</v>
      </c>
      <c r="C33" s="150" t="s">
        <v>234</v>
      </c>
      <c r="D33" s="150"/>
      <c r="E33" s="150"/>
      <c r="F33" s="150"/>
      <c r="G33" s="150"/>
      <c r="H33" s="150"/>
      <c r="I33" s="150"/>
      <c r="J33" s="150"/>
      <c r="K33" s="150"/>
      <c r="L33" s="150"/>
    </row>
    <row r="34" spans="2:12" x14ac:dyDescent="0.2">
      <c r="B34" t="s">
        <v>201</v>
      </c>
    </row>
    <row r="35" spans="2:12" x14ac:dyDescent="0.2">
      <c r="B35" t="s">
        <v>201</v>
      </c>
      <c r="C35" s="149" t="s">
        <v>235</v>
      </c>
      <c r="D35" s="149"/>
      <c r="E35" s="149"/>
      <c r="F35" s="149"/>
      <c r="G35" s="149"/>
      <c r="H35" s="149"/>
      <c r="I35" s="149"/>
      <c r="J35" s="149"/>
      <c r="K35" s="149"/>
      <c r="L35" s="149"/>
    </row>
    <row r="36" spans="2:12" x14ac:dyDescent="0.2">
      <c r="B36" t="s">
        <v>201</v>
      </c>
      <c r="C36" s="149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2:12" x14ac:dyDescent="0.2"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38" spans="2:12" x14ac:dyDescent="0.2">
      <c r="B38" t="s">
        <v>201</v>
      </c>
      <c r="C38" t="s">
        <v>236</v>
      </c>
    </row>
    <row r="39" spans="2:12" ht="61.5" customHeight="1" x14ac:dyDescent="0.2">
      <c r="B39" t="s">
        <v>201</v>
      </c>
      <c r="C39" s="144"/>
      <c r="D39" s="145"/>
      <c r="E39" s="145"/>
      <c r="F39" s="145"/>
      <c r="G39" s="145"/>
      <c r="H39" s="145"/>
      <c r="I39" s="145"/>
      <c r="J39" s="145"/>
      <c r="K39" s="145"/>
      <c r="L39" s="146"/>
    </row>
    <row r="40" spans="2:12" x14ac:dyDescent="0.2">
      <c r="B40" t="s">
        <v>201</v>
      </c>
    </row>
    <row r="42" spans="2:12" x14ac:dyDescent="0.2">
      <c r="C42" s="57"/>
      <c r="I42" s="57"/>
    </row>
    <row r="46" spans="2:12" x14ac:dyDescent="0.2">
      <c r="C46" s="57"/>
      <c r="D46" s="57"/>
      <c r="E46" s="57"/>
    </row>
    <row r="47" spans="2:12" x14ac:dyDescent="0.2">
      <c r="C47" s="57"/>
      <c r="D47" s="57"/>
      <c r="E47" s="57"/>
    </row>
    <row r="48" spans="2:12" x14ac:dyDescent="0.2">
      <c r="C48" s="57"/>
      <c r="D48" s="57"/>
      <c r="E48" s="57"/>
    </row>
    <row r="49" spans="2:19" x14ac:dyDescent="0.2">
      <c r="B49" t="s">
        <v>201</v>
      </c>
    </row>
    <row r="50" spans="2:19" x14ac:dyDescent="0.2">
      <c r="B50" t="s">
        <v>256</v>
      </c>
      <c r="C50" s="147" t="s">
        <v>4</v>
      </c>
      <c r="D50" s="147"/>
      <c r="E50" s="147"/>
      <c r="F50" s="147"/>
      <c r="G50" s="147"/>
      <c r="H50" s="147"/>
      <c r="I50" s="147"/>
      <c r="J50" s="147"/>
      <c r="K50" s="147"/>
      <c r="L50" s="147"/>
    </row>
    <row r="51" spans="2:19" x14ac:dyDescent="0.2">
      <c r="B51" t="s">
        <v>256</v>
      </c>
    </row>
    <row r="52" spans="2:19" x14ac:dyDescent="0.2">
      <c r="B52" t="s">
        <v>256</v>
      </c>
      <c r="C52" t="s">
        <v>202</v>
      </c>
    </row>
    <row r="53" spans="2:19" x14ac:dyDescent="0.2">
      <c r="B53" t="s">
        <v>256</v>
      </c>
      <c r="C53" t="s">
        <v>238</v>
      </c>
    </row>
    <row r="54" spans="2:19" x14ac:dyDescent="0.2">
      <c r="B54" t="s">
        <v>256</v>
      </c>
    </row>
    <row r="55" spans="2:19" x14ac:dyDescent="0.2">
      <c r="B55" t="s">
        <v>256</v>
      </c>
      <c r="C55" t="s">
        <v>204</v>
      </c>
      <c r="K55" t="s">
        <v>205</v>
      </c>
      <c r="L55" t="s">
        <v>206</v>
      </c>
      <c r="N55" t="s">
        <v>207</v>
      </c>
      <c r="Q55" t="s">
        <v>208</v>
      </c>
      <c r="R55" t="s">
        <v>209</v>
      </c>
      <c r="S55" t="s">
        <v>210</v>
      </c>
    </row>
    <row r="56" spans="2:19" x14ac:dyDescent="0.2">
      <c r="B56" t="s">
        <v>256</v>
      </c>
    </row>
    <row r="57" spans="2:19" x14ac:dyDescent="0.2">
      <c r="B57" t="s">
        <v>256</v>
      </c>
      <c r="C57" t="s">
        <v>211</v>
      </c>
      <c r="K57" t="s">
        <v>212</v>
      </c>
      <c r="N57" t="s">
        <v>213</v>
      </c>
      <c r="Q57" t="e">
        <f>VLOOKUP(CONCATENATE(C53,"-",K57),$C$5:$G$132,3,0)</f>
        <v>#N/A</v>
      </c>
      <c r="R57" t="e">
        <f>VLOOKUP(CONCATENATE(C53,"-",K57),$C$5:$G$132,4,0)</f>
        <v>#N/A</v>
      </c>
      <c r="S57" t="e">
        <f>VLOOKUP(CONCATENATE(C53,"-",K57),$C$5:$G$132,5,0)</f>
        <v>#N/A</v>
      </c>
    </row>
    <row r="58" spans="2:19" x14ac:dyDescent="0.2">
      <c r="B58" t="s">
        <v>256</v>
      </c>
      <c r="C58" t="s">
        <v>214</v>
      </c>
      <c r="K58" t="s">
        <v>215</v>
      </c>
      <c r="N58" t="s">
        <v>213</v>
      </c>
      <c r="Q58" t="e">
        <f>VLOOKUP(CONCATENATE(C53,"-",K58),$C$5:$G$132,3,0)</f>
        <v>#N/A</v>
      </c>
      <c r="R58" t="e">
        <f>VLOOKUP(CONCATENATE(C53,"-",K58),$C$5:$G$132,4,0)</f>
        <v>#N/A</v>
      </c>
      <c r="S58" t="e">
        <f>VLOOKUP(CONCATENATE(C53,"-",K58),$C$5:$G$132,5,0)</f>
        <v>#N/A</v>
      </c>
    </row>
    <row r="59" spans="2:19" x14ac:dyDescent="0.2">
      <c r="B59" t="s">
        <v>256</v>
      </c>
      <c r="C59" t="s">
        <v>216</v>
      </c>
      <c r="K59" t="s">
        <v>217</v>
      </c>
      <c r="N59" t="s">
        <v>213</v>
      </c>
      <c r="Q59" t="e">
        <f>VLOOKUP(CONCATENATE(C53,"-",K59),$C$5:$G$132,3,0)</f>
        <v>#N/A</v>
      </c>
      <c r="R59" t="e">
        <f>VLOOKUP(CONCATENATE(C53,"-",K59),$C$5:$G$132,4,0)</f>
        <v>#N/A</v>
      </c>
      <c r="S59" t="e">
        <f>VLOOKUP(CONCATENATE(C53,"-",K59),$C$5:$G$132,5,0)</f>
        <v>#N/A</v>
      </c>
    </row>
    <row r="60" spans="2:19" x14ac:dyDescent="0.2">
      <c r="B60" t="s">
        <v>256</v>
      </c>
      <c r="C60" t="s">
        <v>218</v>
      </c>
      <c r="K60" t="s">
        <v>219</v>
      </c>
      <c r="N60" t="s">
        <v>213</v>
      </c>
      <c r="Q60" t="e">
        <f>VLOOKUP(CONCATENATE(C53,"-",K60),$C$5:$G$132,3,0)</f>
        <v>#N/A</v>
      </c>
      <c r="R60" t="e">
        <f>VLOOKUP(CONCATENATE(C53,"-",K60),$C$5:$G$132,4,0)</f>
        <v>#N/A</v>
      </c>
      <c r="S60" t="e">
        <f>VLOOKUP(CONCATENATE(C53,"-",K60),$C$5:$G$132,5,0)</f>
        <v>#N/A</v>
      </c>
    </row>
    <row r="61" spans="2:19" x14ac:dyDescent="0.2">
      <c r="B61" t="s">
        <v>256</v>
      </c>
      <c r="C61" t="s">
        <v>220</v>
      </c>
      <c r="K61" t="s">
        <v>221</v>
      </c>
      <c r="N61" t="s">
        <v>213</v>
      </c>
      <c r="Q61" t="e">
        <f>VLOOKUP(CONCATENATE(C53,"-",K61),$C$5:$G$132,3,0)</f>
        <v>#N/A</v>
      </c>
      <c r="R61" t="e">
        <f>VLOOKUP(CONCATENATE(C53,"-",K61),$C$5:$G$132,4,0)</f>
        <v>#N/A</v>
      </c>
      <c r="S61" t="e">
        <f>VLOOKUP(CONCATENATE(C53,"-",K61),$C$5:$G$132,5,0)</f>
        <v>#N/A</v>
      </c>
    </row>
    <row r="62" spans="2:19" x14ac:dyDescent="0.2">
      <c r="B62" t="s">
        <v>256</v>
      </c>
      <c r="C62" t="s">
        <v>222</v>
      </c>
      <c r="K62" t="s">
        <v>223</v>
      </c>
      <c r="N62" t="s">
        <v>213</v>
      </c>
      <c r="Q62">
        <v>3.6499999999999998E-2</v>
      </c>
      <c r="R62">
        <v>3.6499999999999998E-2</v>
      </c>
      <c r="S62">
        <v>3.6499999999999998E-2</v>
      </c>
    </row>
    <row r="63" spans="2:19" x14ac:dyDescent="0.2">
      <c r="B63" t="s">
        <v>256</v>
      </c>
      <c r="C63" t="s">
        <v>224</v>
      </c>
      <c r="K63" t="s">
        <v>225</v>
      </c>
      <c r="L63">
        <v>0</v>
      </c>
      <c r="N63" t="s">
        <v>213</v>
      </c>
      <c r="Q63">
        <v>0</v>
      </c>
      <c r="R63">
        <v>2.5000000000000001E-2</v>
      </c>
      <c r="S63">
        <v>0.05</v>
      </c>
    </row>
    <row r="64" spans="2:19" x14ac:dyDescent="0.2">
      <c r="B64" t="s">
        <v>256</v>
      </c>
      <c r="C64" t="s">
        <v>226</v>
      </c>
      <c r="K64" t="s">
        <v>227</v>
      </c>
      <c r="L64">
        <v>0</v>
      </c>
      <c r="N64" t="s">
        <v>213</v>
      </c>
      <c r="Q64">
        <v>0</v>
      </c>
      <c r="R64">
        <v>4.4999999999999998E-2</v>
      </c>
      <c r="S64">
        <v>4.4999999999999998E-2</v>
      </c>
    </row>
    <row r="65" spans="2:19" x14ac:dyDescent="0.2">
      <c r="B65" t="s">
        <v>256</v>
      </c>
      <c r="C65" t="s">
        <v>228</v>
      </c>
      <c r="K65" t="s">
        <v>229</v>
      </c>
      <c r="L65">
        <v>0</v>
      </c>
      <c r="N65" t="str">
        <f>IF(OR($J$12=$A$142,$J$12=$A$141,AND(L65&gt;=Q65,L65&lt;=S65)),"OK","FORA DO INTERVALO")</f>
        <v>OK</v>
      </c>
      <c r="Q65">
        <f>IF($J53=$A$141,0,VLOOKUP(CONCATENATE($J53,"-",$R65),$C$5:$G$132,3,0))</f>
        <v>0</v>
      </c>
      <c r="R65">
        <f>IF($J53=$A$141,0,VLOOKUP(CONCATENATE($J53,"-",$R65),$C$5:$G$132,4,0))</f>
        <v>0</v>
      </c>
      <c r="S65">
        <f>IF($J53=$A$141,0,VLOOKUP(CONCATENATE($J53,"-",$R65),$C$5:$G$132,5,0))</f>
        <v>0</v>
      </c>
    </row>
    <row r="66" spans="2:19" x14ac:dyDescent="0.2">
      <c r="B66" t="s">
        <v>256</v>
      </c>
      <c r="C66" t="s">
        <v>239</v>
      </c>
      <c r="K66" t="s">
        <v>240</v>
      </c>
      <c r="L66">
        <v>0</v>
      </c>
    </row>
    <row r="67" spans="2:19" x14ac:dyDescent="0.2">
      <c r="B67" t="s">
        <v>256</v>
      </c>
    </row>
    <row r="68" spans="2:19" x14ac:dyDescent="0.2">
      <c r="B68" t="s">
        <v>256</v>
      </c>
      <c r="C68" t="str">
        <f>IF(N65&lt;&gt;"ok","X","")</f>
        <v/>
      </c>
      <c r="D68" t="str">
        <f>IF(N65&lt;&gt;"ok","Anexo: Relatório Técnico Circunstanciado justificando a adoção do percentual de cada parcela do BDI.","")</f>
        <v/>
      </c>
    </row>
    <row r="69" spans="2:19" x14ac:dyDescent="0.2">
      <c r="B69" t="s">
        <v>256</v>
      </c>
    </row>
    <row r="70" spans="2:19" x14ac:dyDescent="0.2">
      <c r="B70" t="s">
        <v>256</v>
      </c>
      <c r="C70" t="s">
        <v>230</v>
      </c>
    </row>
    <row r="71" spans="2:19" x14ac:dyDescent="0.2">
      <c r="B71" t="s">
        <v>256</v>
      </c>
      <c r="F71" t="s">
        <v>231</v>
      </c>
      <c r="G71" t="str">
        <f>IF($J53=$A$142,"(1+K1+K2)*(1+K3)","(1+AC + S + R + G)*(1 + DF)*(1+L)")</f>
        <v>(1+K1+K2)*(1+K3)</v>
      </c>
      <c r="J71" s="39" t="s">
        <v>232</v>
      </c>
    </row>
    <row r="72" spans="2:19" x14ac:dyDescent="0.2">
      <c r="B72" t="s">
        <v>256</v>
      </c>
      <c r="G72" t="s">
        <v>233</v>
      </c>
    </row>
    <row r="73" spans="2:19" x14ac:dyDescent="0.2">
      <c r="B73" t="s">
        <v>256</v>
      </c>
    </row>
    <row r="74" spans="2:19" x14ac:dyDescent="0.2">
      <c r="B74" t="s">
        <v>256</v>
      </c>
      <c r="C74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75" spans="2:19" x14ac:dyDescent="0.2">
      <c r="B75" t="s">
        <v>256</v>
      </c>
    </row>
    <row r="76" spans="2:19" x14ac:dyDescent="0.2">
      <c r="B76" t="s">
        <v>256</v>
      </c>
      <c r="C76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77" spans="2:19" x14ac:dyDescent="0.2">
      <c r="B77" t="s">
        <v>256</v>
      </c>
    </row>
    <row r="78" spans="2:19" x14ac:dyDescent="0.2">
      <c r="B78" t="s">
        <v>256</v>
      </c>
      <c r="C78" t="s">
        <v>236</v>
      </c>
    </row>
    <row r="79" spans="2:19" x14ac:dyDescent="0.2">
      <c r="B79" t="s">
        <v>256</v>
      </c>
    </row>
    <row r="80" spans="2:19" x14ac:dyDescent="0.2">
      <c r="B80" t="s">
        <v>256</v>
      </c>
    </row>
    <row r="81" spans="2:19" x14ac:dyDescent="0.2">
      <c r="B81" t="s">
        <v>256</v>
      </c>
      <c r="C81" t="e">
        <f>import_município</f>
        <v>#NAME?</v>
      </c>
      <c r="I81" t="s">
        <v>237</v>
      </c>
    </row>
    <row r="82" spans="2:19" x14ac:dyDescent="0.2">
      <c r="B82" t="s">
        <v>256</v>
      </c>
      <c r="C82" t="s">
        <v>195</v>
      </c>
      <c r="I82" t="s">
        <v>196</v>
      </c>
    </row>
    <row r="83" spans="2:19" x14ac:dyDescent="0.2">
      <c r="B83" t="s">
        <v>256</v>
      </c>
    </row>
    <row r="84" spans="2:19" x14ac:dyDescent="0.2">
      <c r="B84" t="s">
        <v>256</v>
      </c>
    </row>
    <row r="85" spans="2:19" x14ac:dyDescent="0.2">
      <c r="B85" t="s">
        <v>256</v>
      </c>
      <c r="C85" t="s">
        <v>197</v>
      </c>
    </row>
    <row r="86" spans="2:19" x14ac:dyDescent="0.2">
      <c r="B86" t="s">
        <v>256</v>
      </c>
      <c r="C86" t="s">
        <v>392</v>
      </c>
    </row>
    <row r="87" spans="2:19" x14ac:dyDescent="0.2">
      <c r="B87" t="s">
        <v>256</v>
      </c>
      <c r="C87" t="s">
        <v>394</v>
      </c>
    </row>
    <row r="88" spans="2:19" x14ac:dyDescent="0.2">
      <c r="B88" t="s">
        <v>256</v>
      </c>
      <c r="C88" t="s">
        <v>395</v>
      </c>
    </row>
    <row r="89" spans="2:19" x14ac:dyDescent="0.2">
      <c r="B89" t="s">
        <v>256</v>
      </c>
    </row>
    <row r="90" spans="2:19" x14ac:dyDescent="0.2">
      <c r="B90" t="s">
        <v>256</v>
      </c>
      <c r="C90" t="s">
        <v>5</v>
      </c>
    </row>
    <row r="91" spans="2:19" x14ac:dyDescent="0.2">
      <c r="B91" t="s">
        <v>256</v>
      </c>
    </row>
    <row r="92" spans="2:19" x14ac:dyDescent="0.2">
      <c r="B92" t="s">
        <v>256</v>
      </c>
      <c r="C92" t="s">
        <v>202</v>
      </c>
    </row>
    <row r="93" spans="2:19" x14ac:dyDescent="0.2">
      <c r="B93" t="s">
        <v>256</v>
      </c>
      <c r="C93" t="s">
        <v>238</v>
      </c>
    </row>
    <row r="94" spans="2:19" x14ac:dyDescent="0.2">
      <c r="B94" t="s">
        <v>256</v>
      </c>
    </row>
    <row r="95" spans="2:19" x14ac:dyDescent="0.2">
      <c r="B95" t="s">
        <v>256</v>
      </c>
      <c r="C95" t="s">
        <v>204</v>
      </c>
      <c r="K95" t="s">
        <v>205</v>
      </c>
      <c r="L95" t="s">
        <v>206</v>
      </c>
      <c r="N95" t="s">
        <v>207</v>
      </c>
      <c r="Q95" t="s">
        <v>208</v>
      </c>
      <c r="R95" t="s">
        <v>209</v>
      </c>
      <c r="S95" t="s">
        <v>210</v>
      </c>
    </row>
    <row r="96" spans="2:19" x14ac:dyDescent="0.2">
      <c r="B96" t="s">
        <v>256</v>
      </c>
    </row>
    <row r="97" spans="2:19" x14ac:dyDescent="0.2">
      <c r="B97" t="s">
        <v>256</v>
      </c>
      <c r="C97" t="s">
        <v>211</v>
      </c>
      <c r="K97" t="s">
        <v>212</v>
      </c>
      <c r="N97" t="s">
        <v>213</v>
      </c>
      <c r="Q97" t="e">
        <f>VLOOKUP(CONCATENATE(C93,"-",K97),$C$5:$G$132,3,0)</f>
        <v>#N/A</v>
      </c>
      <c r="R97" t="e">
        <f>VLOOKUP(CONCATENATE(C93,"-",K97),$C$5:$G$132,4,0)</f>
        <v>#N/A</v>
      </c>
      <c r="S97" t="e">
        <f>VLOOKUP(CONCATENATE(C93,"-",K97),$C$5:$G$132,5,0)</f>
        <v>#N/A</v>
      </c>
    </row>
    <row r="98" spans="2:19" x14ac:dyDescent="0.2">
      <c r="B98" t="s">
        <v>256</v>
      </c>
      <c r="C98" t="s">
        <v>214</v>
      </c>
      <c r="K98" t="s">
        <v>215</v>
      </c>
      <c r="N98" t="s">
        <v>213</v>
      </c>
      <c r="Q98" t="e">
        <f>VLOOKUP(CONCATENATE(C93,"-",K98),$C$5:$G$132,3,0)</f>
        <v>#N/A</v>
      </c>
      <c r="R98" t="e">
        <f>VLOOKUP(CONCATENATE(C93,"-",K98),$C$5:$G$132,4,0)</f>
        <v>#N/A</v>
      </c>
      <c r="S98" t="e">
        <f>VLOOKUP(CONCATENATE(C93,"-",K98),$C$5:$G$132,5,0)</f>
        <v>#N/A</v>
      </c>
    </row>
    <row r="99" spans="2:19" x14ac:dyDescent="0.2">
      <c r="B99" t="s">
        <v>256</v>
      </c>
      <c r="C99" t="s">
        <v>216</v>
      </c>
      <c r="K99" t="s">
        <v>217</v>
      </c>
      <c r="N99" t="s">
        <v>213</v>
      </c>
      <c r="Q99" t="e">
        <f>VLOOKUP(CONCATENATE(C93,"-",K99),$C$5:$G$132,3,0)</f>
        <v>#N/A</v>
      </c>
      <c r="R99" t="e">
        <f>VLOOKUP(CONCATENATE(C93,"-",K99),$C$5:$G$132,4,0)</f>
        <v>#N/A</v>
      </c>
      <c r="S99" t="e">
        <f>VLOOKUP(CONCATENATE(C93,"-",K99),$C$5:$G$132,5,0)</f>
        <v>#N/A</v>
      </c>
    </row>
    <row r="100" spans="2:19" x14ac:dyDescent="0.2">
      <c r="B100" t="s">
        <v>256</v>
      </c>
      <c r="C100" t="s">
        <v>218</v>
      </c>
      <c r="K100" t="s">
        <v>219</v>
      </c>
      <c r="N100" t="s">
        <v>213</v>
      </c>
      <c r="Q100" t="e">
        <f>VLOOKUP(CONCATENATE(C93,"-",K100),$C$5:$G$132,3,0)</f>
        <v>#N/A</v>
      </c>
      <c r="R100" t="e">
        <f>VLOOKUP(CONCATENATE(C93,"-",K100),$C$5:$G$132,4,0)</f>
        <v>#N/A</v>
      </c>
      <c r="S100" t="e">
        <f>VLOOKUP(CONCATENATE(C93,"-",K100),$C$5:$G$132,5,0)</f>
        <v>#N/A</v>
      </c>
    </row>
    <row r="101" spans="2:19" x14ac:dyDescent="0.2">
      <c r="B101" t="s">
        <v>256</v>
      </c>
      <c r="C101" t="s">
        <v>220</v>
      </c>
      <c r="K101" t="s">
        <v>221</v>
      </c>
      <c r="N101" t="s">
        <v>213</v>
      </c>
      <c r="Q101" t="e">
        <f>VLOOKUP(CONCATENATE(C93,"-",K101),$C$5:$G$132,3,0)</f>
        <v>#N/A</v>
      </c>
      <c r="R101" t="e">
        <f>VLOOKUP(CONCATENATE(C93,"-",K101),$C$5:$G$132,4,0)</f>
        <v>#N/A</v>
      </c>
      <c r="S101" t="e">
        <f>VLOOKUP(CONCATENATE(C93,"-",K101),$C$5:$G$132,5,0)</f>
        <v>#N/A</v>
      </c>
    </row>
    <row r="102" spans="2:19" x14ac:dyDescent="0.2">
      <c r="B102" t="s">
        <v>256</v>
      </c>
      <c r="C102" t="s">
        <v>222</v>
      </c>
      <c r="K102" t="s">
        <v>223</v>
      </c>
      <c r="N102" t="s">
        <v>213</v>
      </c>
      <c r="Q102">
        <v>3.6499999999999998E-2</v>
      </c>
      <c r="R102">
        <v>3.6499999999999998E-2</v>
      </c>
      <c r="S102">
        <v>3.6499999999999998E-2</v>
      </c>
    </row>
    <row r="103" spans="2:19" x14ac:dyDescent="0.2">
      <c r="B103" t="s">
        <v>256</v>
      </c>
      <c r="C103" t="s">
        <v>224</v>
      </c>
      <c r="K103" t="s">
        <v>225</v>
      </c>
      <c r="L103">
        <v>0</v>
      </c>
      <c r="N103" t="s">
        <v>213</v>
      </c>
      <c r="Q103">
        <v>0</v>
      </c>
      <c r="R103">
        <v>2.5000000000000001E-2</v>
      </c>
      <c r="S103">
        <v>0.05</v>
      </c>
    </row>
    <row r="104" spans="2:19" x14ac:dyDescent="0.2">
      <c r="B104" t="s">
        <v>256</v>
      </c>
      <c r="C104" t="s">
        <v>226</v>
      </c>
      <c r="K104" t="s">
        <v>227</v>
      </c>
      <c r="L104">
        <v>0</v>
      </c>
      <c r="N104" t="s">
        <v>213</v>
      </c>
      <c r="Q104">
        <v>0</v>
      </c>
      <c r="R104">
        <v>4.4999999999999998E-2</v>
      </c>
      <c r="S104">
        <v>4.4999999999999998E-2</v>
      </c>
    </row>
    <row r="105" spans="2:19" x14ac:dyDescent="0.2">
      <c r="B105" t="s">
        <v>256</v>
      </c>
      <c r="C105" t="s">
        <v>228</v>
      </c>
      <c r="K105" t="s">
        <v>229</v>
      </c>
      <c r="L105">
        <v>0</v>
      </c>
      <c r="N105" t="str">
        <f>IF(OR($J$12=$A$142,$J$12=$A$141,AND(L105&gt;=Q105,L105&lt;=S105)),"OK","FORA DO INTERVALO")</f>
        <v>OK</v>
      </c>
      <c r="Q105">
        <f>IF($J93=$A$141,0,VLOOKUP(CONCATENATE($J93,"-",$R105),$C$5:$G$132,3,0))</f>
        <v>0</v>
      </c>
      <c r="R105">
        <f>IF($J93=$A$141,0,VLOOKUP(CONCATENATE($J93,"-",$R105),$C$5:$G$132,4,0))</f>
        <v>0</v>
      </c>
      <c r="S105">
        <f>IF($J93=$A$141,0,VLOOKUP(CONCATENATE($J93,"-",$R105),$C$5:$G$132,5,0))</f>
        <v>0</v>
      </c>
    </row>
    <row r="106" spans="2:19" x14ac:dyDescent="0.2">
      <c r="B106" t="s">
        <v>256</v>
      </c>
      <c r="C106" t="s">
        <v>239</v>
      </c>
      <c r="K106" t="s">
        <v>240</v>
      </c>
      <c r="L106">
        <v>0</v>
      </c>
    </row>
    <row r="107" spans="2:19" x14ac:dyDescent="0.2">
      <c r="B107" t="s">
        <v>256</v>
      </c>
    </row>
    <row r="108" spans="2:19" x14ac:dyDescent="0.2">
      <c r="B108" t="s">
        <v>256</v>
      </c>
      <c r="C108" t="str">
        <f>IF(N105&lt;&gt;"ok","X","")</f>
        <v/>
      </c>
      <c r="D108" t="str">
        <f>IF(N105&lt;&gt;"ok","Anexo: Relatório Técnico Circunstanciado justificando a adoção do percentual de cada parcela do BDI.","")</f>
        <v/>
      </c>
    </row>
    <row r="109" spans="2:19" x14ac:dyDescent="0.2">
      <c r="B109" t="s">
        <v>256</v>
      </c>
    </row>
    <row r="110" spans="2:19" x14ac:dyDescent="0.2">
      <c r="B110" t="s">
        <v>256</v>
      </c>
      <c r="C110" t="s">
        <v>230</v>
      </c>
    </row>
    <row r="111" spans="2:19" x14ac:dyDescent="0.2">
      <c r="B111" t="s">
        <v>256</v>
      </c>
      <c r="F111" t="s">
        <v>231</v>
      </c>
      <c r="G111" t="str">
        <f>IF($J93=$A$142,"(1+K1+K2)*(1+K3)","(1+AC + S + R + G)*(1 + DF)*(1+L)")</f>
        <v>(1+K1+K2)*(1+K3)</v>
      </c>
      <c r="J111" s="39" t="s">
        <v>232</v>
      </c>
    </row>
    <row r="112" spans="2:19" x14ac:dyDescent="0.2">
      <c r="B112" t="s">
        <v>256</v>
      </c>
      <c r="G112" t="s">
        <v>233</v>
      </c>
    </row>
    <row r="113" spans="2:9" x14ac:dyDescent="0.2">
      <c r="B113" t="s">
        <v>256</v>
      </c>
    </row>
    <row r="114" spans="2:9" x14ac:dyDescent="0.2">
      <c r="B114" t="s">
        <v>256</v>
      </c>
      <c r="C114" t="str">
        <f>CONCATENATE("Declaro para os devidos fins que, conforme legislação tributária municipal, a base de cálculo deste tipo de obra corresponde à ",$R$5*100,"%, com a respectiva alíquota de ",$R$6*100,"%.")</f>
        <v>Declaro para os devidos fins que, conforme legislação tributária municipal, a base de cálculo deste tipo de obra corresponde à 0%, com a respectiva alíquota de 0%.</v>
      </c>
    </row>
    <row r="115" spans="2:9" x14ac:dyDescent="0.2">
      <c r="B115" t="s">
        <v>256</v>
      </c>
    </row>
    <row r="116" spans="2:9" x14ac:dyDescent="0.2">
      <c r="B116" t="s">
        <v>256</v>
      </c>
      <c r="C116" t="e">
        <f>CONCATENATE("Declaro para os devidos fins que o regime de Contribuição Previdenciária sobre a Receita Bruta adotado para elaboração do orçamento foi ",IF(desoneracao="Sim","COM","SEM")," Desoneração, e que esta é a alternativa mais adequada para a Administração Pública.")</f>
        <v>#NAME?</v>
      </c>
    </row>
    <row r="117" spans="2:9" x14ac:dyDescent="0.2">
      <c r="B117" t="s">
        <v>256</v>
      </c>
    </row>
    <row r="118" spans="2:9" x14ac:dyDescent="0.2">
      <c r="B118" t="s">
        <v>256</v>
      </c>
      <c r="C118" t="s">
        <v>236</v>
      </c>
    </row>
    <row r="119" spans="2:9" x14ac:dyDescent="0.2">
      <c r="B119" t="s">
        <v>256</v>
      </c>
    </row>
    <row r="120" spans="2:9" x14ac:dyDescent="0.2">
      <c r="B120" t="s">
        <v>256</v>
      </c>
    </row>
    <row r="121" spans="2:9" x14ac:dyDescent="0.2">
      <c r="B121" t="s">
        <v>256</v>
      </c>
      <c r="C121" t="e">
        <f>import_município</f>
        <v>#NAME?</v>
      </c>
      <c r="I121" t="s">
        <v>237</v>
      </c>
    </row>
    <row r="122" spans="2:9" x14ac:dyDescent="0.2">
      <c r="B122" t="s">
        <v>256</v>
      </c>
      <c r="C122" t="s">
        <v>195</v>
      </c>
      <c r="I122" t="s">
        <v>196</v>
      </c>
    </row>
    <row r="123" spans="2:9" x14ac:dyDescent="0.2">
      <c r="B123" t="s">
        <v>256</v>
      </c>
    </row>
    <row r="124" spans="2:9" x14ac:dyDescent="0.2">
      <c r="B124" t="s">
        <v>256</v>
      </c>
    </row>
    <row r="125" spans="2:9" x14ac:dyDescent="0.2">
      <c r="B125" t="s">
        <v>256</v>
      </c>
      <c r="C125" t="s">
        <v>197</v>
      </c>
    </row>
    <row r="126" spans="2:9" x14ac:dyDescent="0.2">
      <c r="B126" t="s">
        <v>256</v>
      </c>
      <c r="C126" t="s">
        <v>392</v>
      </c>
    </row>
    <row r="127" spans="2:9" x14ac:dyDescent="0.2">
      <c r="B127" t="s">
        <v>256</v>
      </c>
      <c r="C127" t="s">
        <v>394</v>
      </c>
    </row>
    <row r="128" spans="2:9" x14ac:dyDescent="0.2">
      <c r="B128" t="s">
        <v>256</v>
      </c>
      <c r="C128" t="s">
        <v>395</v>
      </c>
    </row>
  </sheetData>
  <mergeCells count="22">
    <mergeCell ref="C35:L36"/>
    <mergeCell ref="C39:L39"/>
    <mergeCell ref="C50:L50"/>
    <mergeCell ref="C22:J22"/>
    <mergeCell ref="C23:J23"/>
    <mergeCell ref="C24:J24"/>
    <mergeCell ref="C25:J25"/>
    <mergeCell ref="C29:L29"/>
    <mergeCell ref="C33:L33"/>
    <mergeCell ref="C21:J21"/>
    <mergeCell ref="C3:L3"/>
    <mergeCell ref="K5:L5"/>
    <mergeCell ref="K6:L6"/>
    <mergeCell ref="C9:L9"/>
    <mergeCell ref="C14:J15"/>
    <mergeCell ref="K14:K15"/>
    <mergeCell ref="L14:L15"/>
    <mergeCell ref="C16:J16"/>
    <mergeCell ref="C17:J17"/>
    <mergeCell ref="C18:J18"/>
    <mergeCell ref="C19:J19"/>
    <mergeCell ref="C20:J20"/>
  </mergeCells>
  <pageMargins left="0.78749999999999998" right="0.78749999999999998" top="1.0249999999999999" bottom="1.0249999999999999" header="0.78749999999999998" footer="0.78749999999999998"/>
  <pageSetup paperSize="9" scale="95" firstPageNumber="0" orientation="portrait" r:id="rId1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T33"/>
  <sheetViews>
    <sheetView topLeftCell="B4" zoomScale="86" zoomScaleNormal="86" workbookViewId="0">
      <selection activeCell="H17" sqref="H17"/>
    </sheetView>
  </sheetViews>
  <sheetFormatPr defaultRowHeight="12.75" x14ac:dyDescent="0.2"/>
  <cols>
    <col min="2" max="2" width="10.28515625" customWidth="1"/>
    <col min="3" max="3" width="17.42578125" customWidth="1"/>
    <col min="4" max="4" width="7.7109375" customWidth="1"/>
    <col min="5" max="5" width="8.28515625" customWidth="1"/>
    <col min="6" max="6" width="9.28515625" bestFit="1" customWidth="1"/>
    <col min="7" max="7" width="11.85546875" customWidth="1"/>
    <col min="8" max="8" width="12.85546875" customWidth="1"/>
    <col min="9" max="11" width="15.42578125" bestFit="1" customWidth="1"/>
    <col min="12" max="12" width="16" customWidth="1"/>
    <col min="13" max="20" width="15.42578125" bestFit="1" customWidth="1"/>
  </cols>
  <sheetData>
    <row r="3" spans="2:20" x14ac:dyDescent="0.2">
      <c r="B3" s="147" t="s">
        <v>198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2:20" ht="13.5" thickBot="1" x14ac:dyDescent="0.25"/>
    <row r="5" spans="2:20" x14ac:dyDescent="0.2">
      <c r="B5" s="168" t="s">
        <v>7</v>
      </c>
      <c r="C5" s="172" t="s">
        <v>241</v>
      </c>
      <c r="D5" s="173"/>
      <c r="E5" s="174"/>
      <c r="F5" s="178" t="s">
        <v>242</v>
      </c>
      <c r="G5" s="69" t="s">
        <v>264</v>
      </c>
      <c r="H5" s="69" t="s">
        <v>266</v>
      </c>
      <c r="I5" s="69" t="s">
        <v>267</v>
      </c>
      <c r="J5" s="69" t="s">
        <v>268</v>
      </c>
      <c r="K5" s="69" t="s">
        <v>269</v>
      </c>
      <c r="L5" s="69" t="s">
        <v>270</v>
      </c>
      <c r="M5" s="69" t="s">
        <v>271</v>
      </c>
      <c r="N5" s="69" t="s">
        <v>272</v>
      </c>
      <c r="O5" s="69" t="s">
        <v>273</v>
      </c>
      <c r="P5" s="69" t="s">
        <v>274</v>
      </c>
      <c r="Q5" s="69" t="s">
        <v>275</v>
      </c>
      <c r="R5" s="69" t="s">
        <v>276</v>
      </c>
      <c r="S5" s="69" t="s">
        <v>281</v>
      </c>
      <c r="T5" s="69" t="s">
        <v>282</v>
      </c>
    </row>
    <row r="6" spans="2:20" ht="13.5" thickBot="1" x14ac:dyDescent="0.25">
      <c r="B6" s="169"/>
      <c r="C6" s="175"/>
      <c r="D6" s="176"/>
      <c r="E6" s="177"/>
      <c r="F6" s="179"/>
      <c r="G6" s="70" t="s">
        <v>265</v>
      </c>
      <c r="H6" s="70" t="s">
        <v>265</v>
      </c>
      <c r="I6" s="70" t="s">
        <v>265</v>
      </c>
      <c r="J6" s="70" t="s">
        <v>265</v>
      </c>
      <c r="K6" s="70" t="s">
        <v>265</v>
      </c>
      <c r="L6" s="70" t="s">
        <v>265</v>
      </c>
      <c r="M6" s="70" t="s">
        <v>265</v>
      </c>
      <c r="N6" s="70" t="s">
        <v>265</v>
      </c>
      <c r="O6" s="70" t="s">
        <v>265</v>
      </c>
      <c r="P6" s="70" t="s">
        <v>265</v>
      </c>
      <c r="Q6" s="70" t="s">
        <v>265</v>
      </c>
      <c r="R6" s="70" t="s">
        <v>265</v>
      </c>
      <c r="S6" s="70" t="s">
        <v>265</v>
      </c>
      <c r="T6" s="70" t="s">
        <v>265</v>
      </c>
    </row>
    <row r="7" spans="2:20" x14ac:dyDescent="0.2">
      <c r="B7" s="180" t="s">
        <v>18</v>
      </c>
      <c r="C7" s="170" t="s">
        <v>19</v>
      </c>
      <c r="D7" s="170"/>
      <c r="E7" s="170"/>
      <c r="F7" s="67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7"/>
    </row>
    <row r="8" spans="2:20" s="66" customFormat="1" ht="13.5" thickBot="1" x14ac:dyDescent="0.25">
      <c r="B8" s="181"/>
      <c r="C8" s="171" t="s">
        <v>243</v>
      </c>
      <c r="D8" s="171"/>
      <c r="E8" s="171"/>
      <c r="F8" s="68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8"/>
    </row>
    <row r="9" spans="2:20" x14ac:dyDescent="0.2">
      <c r="B9" s="180" t="s">
        <v>30</v>
      </c>
      <c r="C9" s="170" t="s">
        <v>31</v>
      </c>
      <c r="D9" s="170"/>
      <c r="E9" s="170"/>
      <c r="F9" s="71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9"/>
      <c r="T9" s="77"/>
    </row>
    <row r="10" spans="2:20" s="66" customFormat="1" ht="13.5" thickBot="1" x14ac:dyDescent="0.25">
      <c r="B10" s="181"/>
      <c r="C10" s="171" t="s">
        <v>244</v>
      </c>
      <c r="D10" s="171"/>
      <c r="E10" s="171"/>
      <c r="F10" s="68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8"/>
    </row>
    <row r="11" spans="2:20" x14ac:dyDescent="0.2">
      <c r="B11" s="180" t="s">
        <v>36</v>
      </c>
      <c r="C11" s="170" t="s">
        <v>37</v>
      </c>
      <c r="D11" s="170"/>
      <c r="E11" s="170"/>
      <c r="F11" s="71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9"/>
      <c r="T11" s="77"/>
    </row>
    <row r="12" spans="2:20" s="66" customFormat="1" ht="13.5" thickBot="1" x14ac:dyDescent="0.25">
      <c r="B12" s="181"/>
      <c r="C12" s="171" t="s">
        <v>245</v>
      </c>
      <c r="D12" s="171"/>
      <c r="E12" s="171"/>
      <c r="F12" s="68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8"/>
    </row>
    <row r="13" spans="2:20" x14ac:dyDescent="0.2">
      <c r="B13" s="180" t="s">
        <v>54</v>
      </c>
      <c r="C13" s="170" t="s">
        <v>55</v>
      </c>
      <c r="D13" s="170"/>
      <c r="E13" s="170"/>
      <c r="F13" s="71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9"/>
      <c r="T13" s="77"/>
    </row>
    <row r="14" spans="2:20" s="66" customFormat="1" ht="13.5" thickBot="1" x14ac:dyDescent="0.25">
      <c r="B14" s="181"/>
      <c r="C14" s="171" t="s">
        <v>246</v>
      </c>
      <c r="D14" s="171"/>
      <c r="E14" s="171"/>
      <c r="F14" s="68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8"/>
    </row>
    <row r="15" spans="2:20" x14ac:dyDescent="0.2">
      <c r="B15" s="180" t="s">
        <v>65</v>
      </c>
      <c r="C15" s="170" t="s">
        <v>400</v>
      </c>
      <c r="D15" s="170"/>
      <c r="E15" s="170"/>
      <c r="F15" s="71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9"/>
      <c r="T15" s="77"/>
    </row>
    <row r="16" spans="2:20" s="66" customFormat="1" ht="13.5" thickBot="1" x14ac:dyDescent="0.25">
      <c r="B16" s="181"/>
      <c r="C16" s="171" t="s">
        <v>247</v>
      </c>
      <c r="D16" s="171"/>
      <c r="E16" s="171"/>
      <c r="F16" s="68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8"/>
    </row>
    <row r="17" spans="2:20" x14ac:dyDescent="0.2">
      <c r="B17" s="180" t="s">
        <v>396</v>
      </c>
      <c r="C17" s="170" t="s">
        <v>76</v>
      </c>
      <c r="D17" s="170"/>
      <c r="E17" s="170"/>
      <c r="F17" s="71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80"/>
      <c r="T17" s="80"/>
    </row>
    <row r="18" spans="2:20" s="66" customFormat="1" ht="13.5" thickBot="1" x14ac:dyDescent="0.25">
      <c r="B18" s="181"/>
      <c r="C18" s="171" t="s">
        <v>248</v>
      </c>
      <c r="D18" s="171"/>
      <c r="E18" s="171"/>
      <c r="F18" s="68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2:20" x14ac:dyDescent="0.2">
      <c r="B19" s="180" t="s">
        <v>397</v>
      </c>
      <c r="C19" s="170" t="s">
        <v>84</v>
      </c>
      <c r="D19" s="170"/>
      <c r="E19" s="170"/>
      <c r="F19" s="71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81"/>
    </row>
    <row r="20" spans="2:20" s="66" customFormat="1" ht="13.5" thickBot="1" x14ac:dyDescent="0.25">
      <c r="B20" s="181"/>
      <c r="C20" s="171" t="s">
        <v>249</v>
      </c>
      <c r="D20" s="171"/>
      <c r="E20" s="171"/>
      <c r="F20" s="68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8"/>
    </row>
    <row r="21" spans="2:20" x14ac:dyDescent="0.2">
      <c r="B21" s="180" t="s">
        <v>398</v>
      </c>
      <c r="C21" s="170" t="s">
        <v>92</v>
      </c>
      <c r="D21" s="170"/>
      <c r="E21" s="170"/>
      <c r="F21" s="71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82"/>
      <c r="S21" s="82"/>
      <c r="T21" s="82"/>
    </row>
    <row r="22" spans="2:20" s="66" customFormat="1" ht="13.5" thickBot="1" x14ac:dyDescent="0.25">
      <c r="B22" s="181"/>
      <c r="C22" s="171" t="s">
        <v>250</v>
      </c>
      <c r="D22" s="171"/>
      <c r="E22" s="171"/>
      <c r="F22" s="68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</row>
    <row r="23" spans="2:20" x14ac:dyDescent="0.2">
      <c r="B23" s="180" t="s">
        <v>399</v>
      </c>
      <c r="C23" s="170" t="s">
        <v>109</v>
      </c>
      <c r="D23" s="170"/>
      <c r="E23" s="170"/>
      <c r="F23" s="71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</row>
    <row r="24" spans="2:20" s="66" customFormat="1" ht="13.5" thickBot="1" x14ac:dyDescent="0.25">
      <c r="B24" s="181"/>
      <c r="C24" s="171" t="s">
        <v>251</v>
      </c>
      <c r="D24" s="171"/>
      <c r="E24" s="171"/>
      <c r="F24" s="68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</row>
    <row r="25" spans="2:20" x14ac:dyDescent="0.2">
      <c r="B25" s="180" t="s">
        <v>138</v>
      </c>
      <c r="C25" s="170" t="s">
        <v>139</v>
      </c>
      <c r="D25" s="170"/>
      <c r="E25" s="170"/>
      <c r="F25" s="71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</row>
    <row r="26" spans="2:20" s="66" customFormat="1" ht="13.5" thickBot="1" x14ac:dyDescent="0.25">
      <c r="B26" s="181"/>
      <c r="C26" s="171" t="s">
        <v>252</v>
      </c>
      <c r="D26" s="171"/>
      <c r="E26" s="171"/>
      <c r="F26" s="68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</row>
    <row r="27" spans="2:20" x14ac:dyDescent="0.2">
      <c r="B27" s="180" t="s">
        <v>165</v>
      </c>
      <c r="C27" s="170" t="s">
        <v>261</v>
      </c>
      <c r="D27" s="170"/>
      <c r="E27" s="170"/>
      <c r="F27" s="71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2:20" ht="13.5" thickBot="1" x14ac:dyDescent="0.25">
      <c r="B28" s="181"/>
      <c r="C28" s="182" t="s">
        <v>262</v>
      </c>
      <c r="D28" s="182"/>
      <c r="E28" s="182"/>
      <c r="F28" s="72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29" spans="2:20" x14ac:dyDescent="0.2">
      <c r="B29" s="180" t="s">
        <v>183</v>
      </c>
      <c r="C29" s="170" t="s">
        <v>184</v>
      </c>
      <c r="D29" s="170"/>
      <c r="E29" s="170"/>
      <c r="F29" s="71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2:20" ht="13.5" thickBot="1" x14ac:dyDescent="0.25">
      <c r="B30" s="181"/>
      <c r="C30" s="182" t="s">
        <v>263</v>
      </c>
      <c r="D30" s="182"/>
      <c r="E30" s="182"/>
      <c r="F30" s="72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</row>
    <row r="31" spans="2:20" x14ac:dyDescent="0.2">
      <c r="B31" s="166" t="s">
        <v>253</v>
      </c>
      <c r="C31" s="166"/>
      <c r="D31" s="166"/>
      <c r="E31" s="166"/>
      <c r="F31" s="73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</row>
    <row r="32" spans="2:20" x14ac:dyDescent="0.2">
      <c r="B32" s="167" t="s">
        <v>254</v>
      </c>
      <c r="C32" s="167"/>
      <c r="D32" s="167"/>
      <c r="E32" s="16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</row>
    <row r="33" spans="2:20" x14ac:dyDescent="0.2">
      <c r="B33" s="167" t="s">
        <v>255</v>
      </c>
      <c r="C33" s="167"/>
      <c r="D33" s="167"/>
      <c r="E33" s="16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</row>
  </sheetData>
  <mergeCells count="43">
    <mergeCell ref="B33:E33"/>
    <mergeCell ref="B25:B26"/>
    <mergeCell ref="C25:E25"/>
    <mergeCell ref="C26:E26"/>
    <mergeCell ref="B27:B28"/>
    <mergeCell ref="C27:E27"/>
    <mergeCell ref="C28:E28"/>
    <mergeCell ref="B29:B30"/>
    <mergeCell ref="C29:E29"/>
    <mergeCell ref="C30:E30"/>
    <mergeCell ref="B31:E31"/>
    <mergeCell ref="B32:E32"/>
    <mergeCell ref="B21:B22"/>
    <mergeCell ref="C21:E21"/>
    <mergeCell ref="C22:E22"/>
    <mergeCell ref="B23:B24"/>
    <mergeCell ref="C23:E23"/>
    <mergeCell ref="C24:E24"/>
    <mergeCell ref="B17:B18"/>
    <mergeCell ref="C17:E17"/>
    <mergeCell ref="C18:E18"/>
    <mergeCell ref="B19:B20"/>
    <mergeCell ref="C19:E19"/>
    <mergeCell ref="C20:E20"/>
    <mergeCell ref="B13:B14"/>
    <mergeCell ref="C13:E13"/>
    <mergeCell ref="C14:E14"/>
    <mergeCell ref="B15:B16"/>
    <mergeCell ref="C15:E15"/>
    <mergeCell ref="C16:E16"/>
    <mergeCell ref="B9:B10"/>
    <mergeCell ref="C9:E9"/>
    <mergeCell ref="C10:E10"/>
    <mergeCell ref="B11:B12"/>
    <mergeCell ref="C11:E11"/>
    <mergeCell ref="C12:E12"/>
    <mergeCell ref="B3:L3"/>
    <mergeCell ref="B5:B6"/>
    <mergeCell ref="C5:E6"/>
    <mergeCell ref="F5:F6"/>
    <mergeCell ref="B7:B8"/>
    <mergeCell ref="C7:E7"/>
    <mergeCell ref="C8:E8"/>
  </mergeCells>
  <pageMargins left="0.25" right="0.25" top="0.75" bottom="0.75" header="0.3" footer="0.3"/>
  <pageSetup paperSize="9" scale="56" firstPageNumber="0" orientation="landscape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ORÇAMENTO EM BRANCO</vt:lpstr>
      <vt:lpstr>BDI EM BRANCO</vt:lpstr>
      <vt:lpstr>CRONOGRAMA EM BRANCO</vt:lpstr>
      <vt:lpstr>'BDI EM BRANCO'!Area_de_impressao</vt:lpstr>
      <vt:lpstr>'CRONOGRAMA EM BRANCO'!Area_de_impressao</vt:lpstr>
      <vt:lpstr>'ORÇAMENTO EM BRANCO'!Area_de_impressao</vt:lpstr>
      <vt:lpstr>'BDI EM BRANCO'!Print_Area_0</vt:lpstr>
      <vt:lpstr>'CRONOGRAMA EM BRANCO'!Print_Area_0</vt:lpstr>
      <vt:lpstr>'ORÇAMENTO EM BRANCO'!Print_Area_0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Isabela Alves</cp:lastModifiedBy>
  <cp:revision>0</cp:revision>
  <cp:lastPrinted>2024-09-30T14:14:16Z</cp:lastPrinted>
  <dcterms:created xsi:type="dcterms:W3CDTF">2022-03-30T14:12:00Z</dcterms:created>
  <dcterms:modified xsi:type="dcterms:W3CDTF">2024-09-30T14:19:37Z</dcterms:modified>
</cp:coreProperties>
</file>